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9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0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1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2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3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4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15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16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arielitosssss\Documents\INDICADORES\SAF\2025\2 TRIMESTRE\"/>
    </mc:Choice>
  </mc:AlternateContent>
  <xr:revisionPtr revIDLastSave="0" documentId="13_ncr:1_{C1A60262-EB0C-4BFA-B033-01C4ED1DA838}" xr6:coauthVersionLast="47" xr6:coauthVersionMax="47" xr10:uidLastSave="{00000000-0000-0000-0000-000000000000}"/>
  <bookViews>
    <workbookView xWindow="-120" yWindow="-120" windowWidth="24240" windowHeight="13140" xr2:uid="{0E4AB69D-A1B6-4C86-8BB3-BD509A2D2DFD}"/>
  </bookViews>
  <sheets>
    <sheet name="Hoja1" sheetId="1" r:id="rId1"/>
    <sheet name="Hoja2" sheetId="2" r:id="rId2"/>
    <sheet name="Fin" sheetId="4" r:id="rId3"/>
    <sheet name="Propósito 1.1" sheetId="5" r:id="rId4"/>
    <sheet name="Propósito 1.2" sheetId="6" r:id="rId5"/>
    <sheet name="Propósito 1.3" sheetId="7" r:id="rId6"/>
    <sheet name="Propósito 1.4" sheetId="8" r:id="rId7"/>
    <sheet name="Propósito 1.4 (2)" sheetId="41" r:id="rId8"/>
    <sheet name="Componente 1" sheetId="9" r:id="rId9"/>
    <sheet name="Componente 2" sheetId="10" r:id="rId10"/>
    <sheet name="Componente 3" sheetId="11" r:id="rId11"/>
    <sheet name="Actividad 1.1.1" sheetId="12" r:id="rId12"/>
    <sheet name="Actividad 1.1.2" sheetId="13" r:id="rId13"/>
    <sheet name="Actividad 1.2" sheetId="14" r:id="rId14"/>
    <sheet name="Actividad 1.3.1" sheetId="15" r:id="rId15"/>
    <sheet name="Actividad 1.3.2" sheetId="16" r:id="rId16"/>
    <sheet name="Actividad 1.4" sheetId="17" r:id="rId17"/>
    <sheet name="Actividad 1.5.1" sheetId="18" r:id="rId18"/>
    <sheet name="Actividad 1.5.2" sheetId="19" r:id="rId19"/>
    <sheet name="Actividad 1.6" sheetId="20" r:id="rId20"/>
    <sheet name="Actividad 1.7" sheetId="21" r:id="rId21"/>
    <sheet name="Actividad 1.7 (2)" sheetId="42" r:id="rId22"/>
    <sheet name="Actividad 1.8.1" sheetId="22" r:id="rId23"/>
    <sheet name="Actividad 1.8.1 (2)" sheetId="43" r:id="rId24"/>
    <sheet name="Actividad 1.8.2" sheetId="23" r:id="rId25"/>
    <sheet name="Actividad 1.9.1" sheetId="24" r:id="rId26"/>
    <sheet name="Actividad 1.9.2" sheetId="25" r:id="rId27"/>
    <sheet name="Actividad 2.2" sheetId="26" r:id="rId28"/>
    <sheet name="Actividad 2.3" sheetId="27" r:id="rId29"/>
    <sheet name="Actividad 2.4" sheetId="28" r:id="rId30"/>
    <sheet name="Actividad 2.5.1" sheetId="29" r:id="rId31"/>
    <sheet name="Actividad 2.5.2" sheetId="30" r:id="rId32"/>
    <sheet name="Actividad 2.6" sheetId="31" r:id="rId33"/>
    <sheet name="Actividad 2.7.1" sheetId="32" r:id="rId34"/>
    <sheet name="Actividad 2.7.2" sheetId="33" r:id="rId35"/>
    <sheet name="Actividad 2.7.3" sheetId="34" r:id="rId36"/>
    <sheet name="Actividad 2.8" sheetId="35" r:id="rId37"/>
    <sheet name="Actividad 2.9" sheetId="36" r:id="rId38"/>
    <sheet name="Actividad 2.10" sheetId="37" r:id="rId39"/>
    <sheet name="Actividad 3.2" sheetId="38" r:id="rId40"/>
    <sheet name="Actividad 3.3" sheetId="39" r:id="rId41"/>
    <sheet name="Actividad 3.4" sheetId="40" r:id="rId42"/>
    <sheet name="Hoja3" sheetId="3" r:id="rId43"/>
  </sheets>
  <externalReferences>
    <externalReference r:id="rId44"/>
    <externalReference r:id="rId45"/>
    <externalReference r:id="rId46"/>
    <externalReference r:id="rId47"/>
    <externalReference r:id="rId48"/>
    <externalReference r:id="rId49"/>
    <externalReference r:id="rId50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36" l="1"/>
  <c r="M11" i="35"/>
  <c r="L11" i="35"/>
  <c r="K11" i="35"/>
  <c r="J11" i="35"/>
  <c r="I11" i="35"/>
  <c r="H11" i="35"/>
  <c r="G11" i="35"/>
  <c r="F11" i="35"/>
  <c r="E11" i="35"/>
  <c r="D11" i="35"/>
  <c r="G467" i="1"/>
  <c r="M11" i="34"/>
  <c r="L11" i="34"/>
  <c r="K11" i="34"/>
  <c r="J11" i="34"/>
  <c r="I11" i="34"/>
  <c r="H11" i="34"/>
  <c r="G11" i="34"/>
  <c r="F11" i="34"/>
  <c r="E11" i="34"/>
  <c r="D13" i="34"/>
  <c r="D12" i="34"/>
  <c r="D11" i="34"/>
  <c r="G13" i="33"/>
  <c r="G13" i="32"/>
  <c r="N13" i="23"/>
  <c r="N13" i="22"/>
  <c r="N13" i="21"/>
  <c r="N13" i="20"/>
  <c r="G244" i="1"/>
  <c r="N13" i="18"/>
  <c r="M257" i="1" l="1"/>
  <c r="G122" i="1"/>
  <c r="E122" i="1"/>
  <c r="G542" i="1" l="1"/>
  <c r="G482" i="1"/>
  <c r="M467" i="1"/>
  <c r="G424" i="1"/>
  <c r="G364" i="1"/>
  <c r="F364" i="1"/>
  <c r="E364" i="1"/>
  <c r="C364" i="1"/>
  <c r="B364" i="1"/>
  <c r="G287" i="1"/>
  <c r="F287" i="1"/>
  <c r="E287" i="1"/>
  <c r="G257" i="1"/>
  <c r="G197" i="1"/>
  <c r="G182" i="1"/>
  <c r="G167" i="1"/>
  <c r="F167" i="1"/>
  <c r="E167" i="1"/>
  <c r="H108" i="1"/>
  <c r="H107" i="1"/>
  <c r="H109" i="1" s="1"/>
  <c r="F122" i="1" l="1"/>
  <c r="H122" i="1" s="1"/>
  <c r="G108" i="1"/>
  <c r="G107" i="1"/>
  <c r="F108" i="1"/>
  <c r="F107" i="1"/>
  <c r="E108" i="1"/>
  <c r="E107" i="1"/>
  <c r="B15" i="1" l="1"/>
  <c r="C15" i="1" s="1"/>
  <c r="D15" i="1" s="1"/>
  <c r="E15" i="1" s="1"/>
  <c r="F15" i="1" s="1"/>
  <c r="G15" i="1" s="1"/>
  <c r="H15" i="1" s="1"/>
  <c r="I15" i="1" s="1"/>
  <c r="J15" i="1" s="1"/>
  <c r="K15" i="1" s="1"/>
  <c r="L15" i="1" s="1"/>
  <c r="M15" i="1" s="1"/>
  <c r="N13" i="17" l="1"/>
  <c r="M11" i="17"/>
  <c r="D214" i="1"/>
  <c r="D13" i="16"/>
  <c r="N13" i="16"/>
  <c r="N13" i="15" l="1"/>
  <c r="N13" i="13"/>
  <c r="N13" i="14"/>
  <c r="E11" i="14"/>
  <c r="N13" i="11"/>
  <c r="N13" i="10" l="1"/>
  <c r="N94" i="9"/>
  <c r="N13" i="8"/>
  <c r="N15" i="7"/>
  <c r="M46" i="1"/>
  <c r="M45" i="1"/>
  <c r="N13" i="6"/>
  <c r="D13" i="5" l="1"/>
  <c r="N13" i="5"/>
  <c r="N15" i="4" l="1"/>
  <c r="M197" i="1"/>
  <c r="M199" i="1" s="1"/>
  <c r="M229" i="1"/>
  <c r="J229" i="1"/>
  <c r="G229" i="1"/>
  <c r="D229" i="1"/>
  <c r="M6" i="2" l="1"/>
  <c r="B14" i="1" l="1"/>
  <c r="C14" i="1" l="1"/>
  <c r="C288" i="1" s="1"/>
  <c r="C303" i="1" s="1"/>
  <c r="C12" i="23" s="1"/>
  <c r="B288" i="1"/>
  <c r="B303" i="1" s="1"/>
  <c r="B12" i="23" s="1"/>
  <c r="D14" i="1"/>
  <c r="D288" i="1" s="1"/>
  <c r="D303" i="1" s="1"/>
  <c r="D12" i="23" s="1"/>
  <c r="D13" i="23" s="1"/>
  <c r="B61" i="1"/>
  <c r="B4" i="2"/>
  <c r="B16" i="1"/>
  <c r="C4" i="2" l="1"/>
  <c r="C61" i="1"/>
  <c r="D61" i="1"/>
  <c r="D4" i="2"/>
  <c r="E14" i="1"/>
  <c r="E288" i="1" s="1"/>
  <c r="E303" i="1" s="1"/>
  <c r="E12" i="23" s="1"/>
  <c r="M13" i="33"/>
  <c r="M13" i="32"/>
  <c r="J12" i="43"/>
  <c r="K12" i="43" s="1"/>
  <c r="L12" i="43" s="1"/>
  <c r="I12" i="43"/>
  <c r="H12" i="43"/>
  <c r="G12" i="43"/>
  <c r="F12" i="43"/>
  <c r="E12" i="43"/>
  <c r="D12" i="43"/>
  <c r="C12" i="43"/>
  <c r="L11" i="43"/>
  <c r="K11" i="43"/>
  <c r="J11" i="43"/>
  <c r="I11" i="43"/>
  <c r="H11" i="43"/>
  <c r="G11" i="43"/>
  <c r="F11" i="43"/>
  <c r="E11" i="43"/>
  <c r="D11" i="43"/>
  <c r="C11" i="43"/>
  <c r="B11" i="43"/>
  <c r="B13" i="43" s="1"/>
  <c r="M11" i="11"/>
  <c r="M32" i="1"/>
  <c r="C13" i="43" l="1"/>
  <c r="E61" i="1"/>
  <c r="E4" i="2"/>
  <c r="F14" i="1"/>
  <c r="F288" i="1" s="1"/>
  <c r="F303" i="1" s="1"/>
  <c r="F12" i="23" s="1"/>
  <c r="D13" i="43"/>
  <c r="F61" i="1" l="1"/>
  <c r="F4" i="2"/>
  <c r="G14" i="1"/>
  <c r="G288" i="1" s="1"/>
  <c r="G303" i="1" s="1"/>
  <c r="G12" i="23" s="1"/>
  <c r="E13" i="43"/>
  <c r="G61" i="1" l="1"/>
  <c r="G4" i="2"/>
  <c r="H14" i="1"/>
  <c r="H288" i="1" s="1"/>
  <c r="H303" i="1" s="1"/>
  <c r="H12" i="23" s="1"/>
  <c r="F13" i="43"/>
  <c r="H61" i="1" l="1"/>
  <c r="H4" i="2"/>
  <c r="I14" i="1"/>
  <c r="I288" i="1" s="1"/>
  <c r="I303" i="1" s="1"/>
  <c r="I12" i="23" s="1"/>
  <c r="G13" i="43"/>
  <c r="I61" i="1" l="1"/>
  <c r="I4" i="2"/>
  <c r="J14" i="1"/>
  <c r="J288" i="1" s="1"/>
  <c r="J303" i="1" s="1"/>
  <c r="J12" i="23" s="1"/>
  <c r="H13" i="43"/>
  <c r="J61" i="1" l="1"/>
  <c r="J4" i="2"/>
  <c r="K14" i="1"/>
  <c r="K288" i="1" s="1"/>
  <c r="K303" i="1" s="1"/>
  <c r="K12" i="23" s="1"/>
  <c r="I13" i="43"/>
  <c r="K61" i="1" l="1"/>
  <c r="K4" i="2"/>
  <c r="L14" i="1"/>
  <c r="L288" i="1" s="1"/>
  <c r="L303" i="1" s="1"/>
  <c r="L12" i="23" s="1"/>
  <c r="J13" i="43"/>
  <c r="L61" i="1" l="1"/>
  <c r="L4" i="2"/>
  <c r="M14" i="1"/>
  <c r="M288" i="1" s="1"/>
  <c r="M303" i="1" s="1"/>
  <c r="M12" i="23" s="1"/>
  <c r="K13" i="43"/>
  <c r="M61" i="1" l="1"/>
  <c r="M4" i="2"/>
  <c r="M13" i="43"/>
  <c r="L13" i="43"/>
  <c r="M13" i="35" l="1"/>
  <c r="M392" i="1"/>
  <c r="M394" i="1" s="1"/>
  <c r="M304" i="1"/>
  <c r="J304" i="1"/>
  <c r="G304" i="1"/>
  <c r="P288" i="1"/>
  <c r="P286" i="1"/>
  <c r="M11" i="22"/>
  <c r="B11" i="22"/>
  <c r="C11" i="22"/>
  <c r="D11" i="22"/>
  <c r="M13" i="19"/>
  <c r="L13" i="19"/>
  <c r="K13" i="19"/>
  <c r="J13" i="19"/>
  <c r="I13" i="19"/>
  <c r="H13" i="19"/>
  <c r="F13" i="19"/>
  <c r="E13" i="19"/>
  <c r="C13" i="19"/>
  <c r="M12" i="19"/>
  <c r="L12" i="19"/>
  <c r="K12" i="19"/>
  <c r="J12" i="19"/>
  <c r="I12" i="19"/>
  <c r="H12" i="19"/>
  <c r="G12" i="19"/>
  <c r="F12" i="19"/>
  <c r="E12" i="19"/>
  <c r="D12" i="19"/>
  <c r="C12" i="19"/>
  <c r="M11" i="19"/>
  <c r="L11" i="19"/>
  <c r="K11" i="19"/>
  <c r="J11" i="19"/>
  <c r="I11" i="19"/>
  <c r="H11" i="19"/>
  <c r="G11" i="19"/>
  <c r="F11" i="19"/>
  <c r="E11" i="19"/>
  <c r="D11" i="19"/>
  <c r="C11" i="19"/>
  <c r="B13" i="19"/>
  <c r="B12" i="19"/>
  <c r="B11" i="19"/>
  <c r="L13" i="18"/>
  <c r="K13" i="18"/>
  <c r="I13" i="18"/>
  <c r="H13" i="18"/>
  <c r="F13" i="18"/>
  <c r="E13" i="18"/>
  <c r="C13" i="18"/>
  <c r="M12" i="18"/>
  <c r="L12" i="18"/>
  <c r="K12" i="18"/>
  <c r="J12" i="18"/>
  <c r="I12" i="18"/>
  <c r="H12" i="18"/>
  <c r="G12" i="18"/>
  <c r="F12" i="18"/>
  <c r="E12" i="18"/>
  <c r="D12" i="18"/>
  <c r="C12" i="18"/>
  <c r="M11" i="18"/>
  <c r="L11" i="18"/>
  <c r="K11" i="18"/>
  <c r="J11" i="18"/>
  <c r="I11" i="18"/>
  <c r="H11" i="18"/>
  <c r="G11" i="18"/>
  <c r="F11" i="18"/>
  <c r="E11" i="18"/>
  <c r="D11" i="18"/>
  <c r="C11" i="18"/>
  <c r="B13" i="18"/>
  <c r="B12" i="18"/>
  <c r="B11" i="18"/>
  <c r="M11" i="15"/>
  <c r="D469" i="1"/>
  <c r="M454" i="1"/>
  <c r="J454" i="1"/>
  <c r="G454" i="1"/>
  <c r="M439" i="1"/>
  <c r="G439" i="1"/>
  <c r="J394" i="1"/>
  <c r="G394" i="1"/>
  <c r="D394" i="1"/>
  <c r="M244" i="1"/>
  <c r="J244" i="1"/>
  <c r="G13" i="19"/>
  <c r="D244" i="1"/>
  <c r="D13" i="19" s="1"/>
  <c r="D199" i="1"/>
  <c r="M13" i="18"/>
  <c r="J13" i="18"/>
  <c r="G13" i="18"/>
  <c r="M11" i="14"/>
  <c r="H11" i="14"/>
  <c r="I11" i="14"/>
  <c r="K11" i="14"/>
  <c r="M13" i="12" l="1"/>
  <c r="M364" i="1" l="1"/>
  <c r="J364" i="1"/>
  <c r="M13" i="40"/>
  <c r="J13" i="38"/>
  <c r="J13" i="37"/>
  <c r="J13" i="36"/>
  <c r="J13" i="35"/>
  <c r="J13" i="33"/>
  <c r="J13" i="32"/>
  <c r="J29" i="32"/>
  <c r="J439" i="1"/>
  <c r="J13" i="31"/>
  <c r="J13" i="30"/>
  <c r="J13" i="29"/>
  <c r="J13" i="27"/>
  <c r="J13" i="26"/>
  <c r="I13" i="24"/>
  <c r="H13" i="24"/>
  <c r="G13" i="24"/>
  <c r="F13" i="24"/>
  <c r="E13" i="24"/>
  <c r="D13" i="24"/>
  <c r="C13" i="24"/>
  <c r="M12" i="24"/>
  <c r="I12" i="24"/>
  <c r="H12" i="24"/>
  <c r="G12" i="24"/>
  <c r="F12" i="24"/>
  <c r="E12" i="24"/>
  <c r="D12" i="24"/>
  <c r="C12" i="24"/>
  <c r="B13" i="24"/>
  <c r="B12" i="24"/>
  <c r="I11" i="24"/>
  <c r="H11" i="24"/>
  <c r="G11" i="24"/>
  <c r="F11" i="24"/>
  <c r="E11" i="24"/>
  <c r="D11" i="24"/>
  <c r="C11" i="24"/>
  <c r="B11" i="24"/>
  <c r="J13" i="23"/>
  <c r="B13" i="22"/>
  <c r="C13" i="22"/>
  <c r="L11" i="22"/>
  <c r="K11" i="22"/>
  <c r="M259" i="1"/>
  <c r="L259" i="1"/>
  <c r="K259" i="1"/>
  <c r="J259" i="1"/>
  <c r="I259" i="1"/>
  <c r="H259" i="1"/>
  <c r="G259" i="1"/>
  <c r="F259" i="1"/>
  <c r="E259" i="1"/>
  <c r="D259" i="1"/>
  <c r="C259" i="1"/>
  <c r="B259" i="1"/>
  <c r="D258" i="1"/>
  <c r="E258" i="1" s="1"/>
  <c r="C258" i="1"/>
  <c r="B258" i="1"/>
  <c r="L13" i="20"/>
  <c r="K13" i="20"/>
  <c r="I13" i="20"/>
  <c r="H13" i="20"/>
  <c r="F13" i="20"/>
  <c r="E13" i="20"/>
  <c r="D13" i="20"/>
  <c r="C13" i="20"/>
  <c r="D12" i="20"/>
  <c r="C12" i="20"/>
  <c r="B13" i="20"/>
  <c r="B12" i="20"/>
  <c r="M11" i="20"/>
  <c r="L11" i="20"/>
  <c r="K11" i="20"/>
  <c r="J11" i="20"/>
  <c r="I11" i="20"/>
  <c r="H11" i="20"/>
  <c r="G11" i="20"/>
  <c r="F11" i="20"/>
  <c r="E11" i="20"/>
  <c r="D11" i="20"/>
  <c r="C11" i="20"/>
  <c r="B11" i="20"/>
  <c r="L12" i="17"/>
  <c r="K12" i="17"/>
  <c r="J12" i="17"/>
  <c r="I12" i="17"/>
  <c r="H12" i="17"/>
  <c r="G12" i="17"/>
  <c r="F12" i="17"/>
  <c r="E12" i="17"/>
  <c r="D12" i="17"/>
  <c r="L11" i="17"/>
  <c r="K11" i="17"/>
  <c r="J11" i="17"/>
  <c r="J13" i="17" s="1"/>
  <c r="I11" i="17"/>
  <c r="H11" i="17"/>
  <c r="G11" i="17"/>
  <c r="F11" i="17"/>
  <c r="E11" i="17"/>
  <c r="D11" i="17"/>
  <c r="J12" i="16"/>
  <c r="M12" i="16"/>
  <c r="L12" i="16"/>
  <c r="K12" i="16"/>
  <c r="I12" i="16"/>
  <c r="H12" i="16"/>
  <c r="G12" i="16"/>
  <c r="F12" i="16"/>
  <c r="E12" i="16"/>
  <c r="D12" i="16"/>
  <c r="L11" i="16"/>
  <c r="K11" i="16"/>
  <c r="I11" i="16"/>
  <c r="H11" i="16"/>
  <c r="F11" i="16"/>
  <c r="E11" i="16"/>
  <c r="D11" i="16"/>
  <c r="L12" i="15"/>
  <c r="K12" i="15"/>
  <c r="J12" i="15"/>
  <c r="I12" i="15"/>
  <c r="H12" i="15"/>
  <c r="G12" i="15"/>
  <c r="F12" i="15"/>
  <c r="E12" i="15"/>
  <c r="D12" i="15"/>
  <c r="C12" i="15"/>
  <c r="B12" i="15"/>
  <c r="L11" i="15"/>
  <c r="K11" i="15"/>
  <c r="I11" i="15"/>
  <c r="H11" i="15"/>
  <c r="F11" i="15"/>
  <c r="E11" i="15"/>
  <c r="D11" i="15"/>
  <c r="C11" i="15"/>
  <c r="B11" i="15"/>
  <c r="B13" i="14"/>
  <c r="L12" i="14"/>
  <c r="K12" i="14"/>
  <c r="J12" i="14"/>
  <c r="I12" i="14"/>
  <c r="H12" i="14"/>
  <c r="G12" i="14"/>
  <c r="F12" i="14"/>
  <c r="E12" i="14"/>
  <c r="D12" i="14"/>
  <c r="C12" i="14"/>
  <c r="B12" i="14"/>
  <c r="L11" i="14"/>
  <c r="J11" i="14"/>
  <c r="G11" i="14"/>
  <c r="F11" i="14"/>
  <c r="D11" i="14"/>
  <c r="C11" i="14"/>
  <c r="B11" i="14"/>
  <c r="M47" i="1"/>
  <c r="L47" i="1"/>
  <c r="K47" i="1"/>
  <c r="J47" i="1"/>
  <c r="I47" i="1"/>
  <c r="H47" i="1"/>
  <c r="G47" i="1"/>
  <c r="F47" i="1"/>
  <c r="E47" i="1"/>
  <c r="D47" i="1"/>
  <c r="C47" i="1"/>
  <c r="B47" i="1"/>
  <c r="F258" i="1" l="1"/>
  <c r="E12" i="20"/>
  <c r="G258" i="1" l="1"/>
  <c r="F12" i="20"/>
  <c r="H258" i="1" l="1"/>
  <c r="G12" i="20"/>
  <c r="G13" i="20" l="1"/>
  <c r="I258" i="1"/>
  <c r="H12" i="20"/>
  <c r="I12" i="20" l="1"/>
  <c r="J258" i="1"/>
  <c r="K258" i="1" l="1"/>
  <c r="J12" i="20"/>
  <c r="K289" i="1" l="1"/>
  <c r="K13" i="22" s="1"/>
  <c r="L258" i="1"/>
  <c r="K12" i="20"/>
  <c r="L289" i="1" l="1"/>
  <c r="L13" i="22" s="1"/>
  <c r="M258" i="1"/>
  <c r="L12" i="20"/>
  <c r="M289" i="1" l="1"/>
  <c r="M13" i="22" s="1"/>
  <c r="M12" i="20"/>
  <c r="M12" i="6" l="1"/>
  <c r="L12" i="6"/>
  <c r="K12" i="6"/>
  <c r="J12" i="6"/>
  <c r="I12" i="6"/>
  <c r="H12" i="6"/>
  <c r="G12" i="6"/>
  <c r="F12" i="6"/>
  <c r="E12" i="6"/>
  <c r="D12" i="6"/>
  <c r="C12" i="6"/>
  <c r="B12" i="6"/>
  <c r="M11" i="6"/>
  <c r="L11" i="6"/>
  <c r="K11" i="6"/>
  <c r="J11" i="6"/>
  <c r="I11" i="6"/>
  <c r="G11" i="6"/>
  <c r="F11" i="6"/>
  <c r="E11" i="6"/>
  <c r="D11" i="6"/>
  <c r="C11" i="6"/>
  <c r="B11" i="6"/>
  <c r="M12" i="5"/>
  <c r="L12" i="5"/>
  <c r="K12" i="5"/>
  <c r="J12" i="5"/>
  <c r="J17" i="5" s="1"/>
  <c r="I12" i="5"/>
  <c r="I17" i="5" s="1"/>
  <c r="H12" i="5"/>
  <c r="H17" i="5" s="1"/>
  <c r="G12" i="5"/>
  <c r="G17" i="5" s="1"/>
  <c r="F12" i="5"/>
  <c r="F17" i="5" s="1"/>
  <c r="E12" i="5"/>
  <c r="E17" i="5" s="1"/>
  <c r="D12" i="5"/>
  <c r="D17" i="5" s="1"/>
  <c r="C12" i="5"/>
  <c r="C17" i="5" s="1"/>
  <c r="B12" i="5"/>
  <c r="B17" i="5" s="1"/>
  <c r="M11" i="5"/>
  <c r="M16" i="5" s="1"/>
  <c r="L11" i="5"/>
  <c r="L16" i="5" s="1"/>
  <c r="K11" i="5"/>
  <c r="K16" i="5" s="1"/>
  <c r="J11" i="5"/>
  <c r="J16" i="5" s="1"/>
  <c r="I11" i="5"/>
  <c r="I16" i="5" s="1"/>
  <c r="H11" i="5"/>
  <c r="H16" i="5" s="1"/>
  <c r="G11" i="5"/>
  <c r="G16" i="5" s="1"/>
  <c r="F11" i="5"/>
  <c r="F16" i="5" s="1"/>
  <c r="E11" i="5"/>
  <c r="E16" i="5" s="1"/>
  <c r="D11" i="5"/>
  <c r="D16" i="5" s="1"/>
  <c r="C11" i="5"/>
  <c r="C16" i="5" s="1"/>
  <c r="B11" i="5"/>
  <c r="B16" i="5" s="1"/>
  <c r="J214" i="1"/>
  <c r="M184" i="1"/>
  <c r="G11" i="15"/>
  <c r="M169" i="1"/>
  <c r="M13" i="14" s="1"/>
  <c r="L169" i="1"/>
  <c r="L13" i="14" s="1"/>
  <c r="K169" i="1"/>
  <c r="K13" i="14" s="1"/>
  <c r="J169" i="1"/>
  <c r="J13" i="14" s="1"/>
  <c r="I169" i="1"/>
  <c r="I13" i="14" s="1"/>
  <c r="H169" i="1"/>
  <c r="H13" i="14" s="1"/>
  <c r="G169" i="1"/>
  <c r="G13" i="14" s="1"/>
  <c r="F169" i="1"/>
  <c r="F13" i="14" s="1"/>
  <c r="E169" i="1"/>
  <c r="E13" i="14" s="1"/>
  <c r="D169" i="1"/>
  <c r="D13" i="14" s="1"/>
  <c r="C169" i="1"/>
  <c r="C13" i="14" s="1"/>
  <c r="B169" i="1"/>
  <c r="D168" i="1"/>
  <c r="E168" i="1" s="1"/>
  <c r="F168" i="1" s="1"/>
  <c r="G168" i="1" s="1"/>
  <c r="H168" i="1" s="1"/>
  <c r="I168" i="1" s="1"/>
  <c r="J168" i="1" s="1"/>
  <c r="K168" i="1" s="1"/>
  <c r="L168" i="1" s="1"/>
  <c r="M168" i="1" s="1"/>
  <c r="C168" i="1"/>
  <c r="B168" i="1"/>
  <c r="G469" i="1"/>
  <c r="M469" i="1"/>
  <c r="J469" i="1" l="1"/>
  <c r="J182" i="1"/>
  <c r="M17" i="5"/>
  <c r="M13" i="5"/>
  <c r="L13" i="5"/>
  <c r="L17" i="5"/>
  <c r="K17" i="5"/>
  <c r="K13" i="5"/>
  <c r="J13" i="20"/>
  <c r="M12" i="10"/>
  <c r="L12" i="10"/>
  <c r="K12" i="10"/>
  <c r="J12" i="10"/>
  <c r="I12" i="10"/>
  <c r="H12" i="10"/>
  <c r="G12" i="10"/>
  <c r="F12" i="10"/>
  <c r="E12" i="10"/>
  <c r="J11" i="15" l="1"/>
  <c r="J13" i="15" s="1"/>
  <c r="J184" i="1"/>
  <c r="E11" i="22"/>
  <c r="E289" i="1"/>
  <c r="E13" i="22" s="1"/>
  <c r="M13" i="20"/>
  <c r="M15" i="4"/>
  <c r="B15" i="4"/>
  <c r="L11" i="10"/>
  <c r="L13" i="10" s="1"/>
  <c r="K11" i="10"/>
  <c r="K13" i="10" s="1"/>
  <c r="J11" i="10"/>
  <c r="J13" i="10" s="1"/>
  <c r="I11" i="10"/>
  <c r="I13" i="10" s="1"/>
  <c r="H11" i="10"/>
  <c r="H13" i="10" s="1"/>
  <c r="G11" i="10"/>
  <c r="F11" i="10"/>
  <c r="E11" i="10"/>
  <c r="G13" i="10" l="1"/>
  <c r="F11" i="22"/>
  <c r="F289" i="1"/>
  <c r="F13" i="22" s="1"/>
  <c r="M11" i="10"/>
  <c r="M109" i="1"/>
  <c r="G11" i="16" l="1"/>
  <c r="G13" i="16" s="1"/>
  <c r="G199" i="1"/>
  <c r="G11" i="22"/>
  <c r="G289" i="1"/>
  <c r="G13" i="22" s="1"/>
  <c r="L109" i="1"/>
  <c r="K109" i="1"/>
  <c r="J109" i="1"/>
  <c r="I109" i="1"/>
  <c r="M139" i="1"/>
  <c r="J139" i="1"/>
  <c r="G139" i="1"/>
  <c r="D13" i="11"/>
  <c r="C13" i="11"/>
  <c r="L12" i="11"/>
  <c r="K12" i="11"/>
  <c r="J12" i="11"/>
  <c r="I12" i="11"/>
  <c r="H12" i="11"/>
  <c r="G12" i="11"/>
  <c r="F12" i="11"/>
  <c r="E12" i="11"/>
  <c r="D12" i="11"/>
  <c r="C12" i="11"/>
  <c r="B13" i="11"/>
  <c r="B12" i="11"/>
  <c r="L11" i="11"/>
  <c r="K11" i="11"/>
  <c r="J11" i="11"/>
  <c r="I11" i="11"/>
  <c r="H11" i="11"/>
  <c r="G11" i="11"/>
  <c r="F11" i="11"/>
  <c r="E11" i="11"/>
  <c r="D11" i="11"/>
  <c r="C11" i="11"/>
  <c r="B11" i="11"/>
  <c r="L124" i="1"/>
  <c r="L13" i="11" s="1"/>
  <c r="K124" i="1"/>
  <c r="K13" i="11" s="1"/>
  <c r="J124" i="1"/>
  <c r="J13" i="11" s="1"/>
  <c r="I124" i="1"/>
  <c r="I13" i="11" s="1"/>
  <c r="H124" i="1"/>
  <c r="H13" i="11" s="1"/>
  <c r="G124" i="1"/>
  <c r="G13" i="11" s="1"/>
  <c r="F124" i="1"/>
  <c r="F13" i="11" s="1"/>
  <c r="E124" i="1"/>
  <c r="E13" i="11" s="1"/>
  <c r="C124" i="1"/>
  <c r="B124" i="1"/>
  <c r="D124" i="1"/>
  <c r="J199" i="1" l="1"/>
  <c r="J11" i="16"/>
  <c r="J13" i="16" s="1"/>
  <c r="H11" i="22"/>
  <c r="H289" i="1"/>
  <c r="H13" i="22" s="1"/>
  <c r="L13" i="6"/>
  <c r="K13" i="6"/>
  <c r="J13" i="6"/>
  <c r="I13" i="6"/>
  <c r="F13" i="6"/>
  <c r="E13" i="6"/>
  <c r="D13" i="6"/>
  <c r="C13" i="6"/>
  <c r="B13" i="6"/>
  <c r="M13" i="11"/>
  <c r="M13" i="10"/>
  <c r="M13" i="6"/>
  <c r="A14" i="40"/>
  <c r="J13" i="40"/>
  <c r="G13" i="40"/>
  <c r="D13" i="40"/>
  <c r="M13" i="39"/>
  <c r="J13" i="39"/>
  <c r="G13" i="39"/>
  <c r="D13" i="39"/>
  <c r="A14" i="39"/>
  <c r="G13" i="38"/>
  <c r="A14" i="38"/>
  <c r="M13" i="38"/>
  <c r="D13" i="38"/>
  <c r="G13" i="37"/>
  <c r="A14" i="37"/>
  <c r="M13" i="37"/>
  <c r="D13" i="37"/>
  <c r="G13" i="36"/>
  <c r="A14" i="36"/>
  <c r="M13" i="36"/>
  <c r="M11" i="36"/>
  <c r="D13" i="36"/>
  <c r="G13" i="35"/>
  <c r="M484" i="1"/>
  <c r="J484" i="1"/>
  <c r="G484" i="1"/>
  <c r="D484" i="1"/>
  <c r="A14" i="35"/>
  <c r="D13" i="35"/>
  <c r="A14" i="34"/>
  <c r="A14" i="33"/>
  <c r="D13" i="33"/>
  <c r="A14" i="32"/>
  <c r="D13" i="32"/>
  <c r="G13" i="31"/>
  <c r="M13" i="31"/>
  <c r="A14" i="31"/>
  <c r="D13" i="31"/>
  <c r="G13" i="30"/>
  <c r="M13" i="30"/>
  <c r="D13" i="30"/>
  <c r="A14" i="30"/>
  <c r="G13" i="29"/>
  <c r="D13" i="29"/>
  <c r="A14" i="29"/>
  <c r="M13" i="29"/>
  <c r="A14" i="28"/>
  <c r="M11" i="27"/>
  <c r="M13" i="27" s="1"/>
  <c r="G13" i="27"/>
  <c r="D13" i="27"/>
  <c r="A14" i="27"/>
  <c r="G13" i="26"/>
  <c r="D13" i="26"/>
  <c r="M11" i="26"/>
  <c r="M13" i="26" s="1"/>
  <c r="A14" i="26"/>
  <c r="A14" i="25"/>
  <c r="A14" i="24"/>
  <c r="G13" i="23"/>
  <c r="M13" i="23"/>
  <c r="A14" i="23"/>
  <c r="C16" i="1"/>
  <c r="B32" i="1"/>
  <c r="C32" i="1"/>
  <c r="D32" i="1"/>
  <c r="E32" i="1"/>
  <c r="F32" i="1"/>
  <c r="G32" i="1"/>
  <c r="H32" i="1"/>
  <c r="I32" i="1"/>
  <c r="J32" i="1"/>
  <c r="K32" i="1"/>
  <c r="L32" i="1"/>
  <c r="H11" i="6"/>
  <c r="E109" i="1"/>
  <c r="F109" i="1"/>
  <c r="G109" i="1"/>
  <c r="O133" i="1"/>
  <c r="D139" i="1"/>
  <c r="D184" i="1"/>
  <c r="G184" i="1"/>
  <c r="G214" i="1"/>
  <c r="M214" i="1"/>
  <c r="D13" i="18"/>
  <c r="D289" i="1"/>
  <c r="D13" i="22" s="1"/>
  <c r="D364" i="1"/>
  <c r="D424" i="1"/>
  <c r="D439" i="1"/>
  <c r="D454" i="1"/>
  <c r="G13" i="17"/>
  <c r="M13" i="17"/>
  <c r="D13" i="17"/>
  <c r="G13" i="15"/>
  <c r="D13" i="15"/>
  <c r="M13" i="15"/>
  <c r="D343" i="12"/>
  <c r="D328" i="12"/>
  <c r="D313" i="12"/>
  <c r="D298" i="12"/>
  <c r="D238" i="12"/>
  <c r="D163" i="12"/>
  <c r="D148" i="12"/>
  <c r="D103" i="12"/>
  <c r="D73" i="12"/>
  <c r="G58" i="12"/>
  <c r="D58" i="12"/>
  <c r="M56" i="12"/>
  <c r="M58" i="12" s="1"/>
  <c r="F13" i="10"/>
  <c r="E13" i="10"/>
  <c r="M13" i="34" l="1"/>
  <c r="J13" i="34"/>
  <c r="G13" i="34"/>
  <c r="M13" i="16"/>
  <c r="M11" i="16"/>
  <c r="D16" i="1"/>
  <c r="C15" i="4"/>
  <c r="I11" i="22"/>
  <c r="I289" i="1"/>
  <c r="I13" i="22" s="1"/>
  <c r="G13" i="6"/>
  <c r="C63" i="9"/>
  <c r="D63" i="9" s="1"/>
  <c r="E63" i="9" s="1"/>
  <c r="F63" i="9" s="1"/>
  <c r="G63" i="9" s="1"/>
  <c r="H63" i="9" s="1"/>
  <c r="I63" i="9" s="1"/>
  <c r="J63" i="9" s="1"/>
  <c r="K63" i="9" s="1"/>
  <c r="L63" i="9" s="1"/>
  <c r="B63" i="9"/>
  <c r="B62" i="9"/>
  <c r="C62" i="9" s="1"/>
  <c r="D62" i="9" s="1"/>
  <c r="E62" i="9" s="1"/>
  <c r="F62" i="9" s="1"/>
  <c r="G62" i="9" s="1"/>
  <c r="H62" i="9" s="1"/>
  <c r="I62" i="9" s="1"/>
  <c r="J62" i="9" s="1"/>
  <c r="K62" i="9" s="1"/>
  <c r="L62" i="9" s="1"/>
  <c r="L47" i="9"/>
  <c r="K47" i="9"/>
  <c r="J47" i="9"/>
  <c r="I47" i="9"/>
  <c r="G47" i="9"/>
  <c r="F47" i="9"/>
  <c r="E47" i="9"/>
  <c r="D47" i="9"/>
  <c r="C47" i="9"/>
  <c r="B47" i="9"/>
  <c r="L32" i="9"/>
  <c r="K32" i="9"/>
  <c r="J32" i="9"/>
  <c r="I32" i="9"/>
  <c r="H32" i="9"/>
  <c r="G32" i="9"/>
  <c r="F32" i="9"/>
  <c r="E32" i="9"/>
  <c r="D32" i="9"/>
  <c r="C32" i="9"/>
  <c r="B32" i="9"/>
  <c r="B16" i="9"/>
  <c r="C16" i="9" s="1"/>
  <c r="D16" i="9" s="1"/>
  <c r="E16" i="9" s="1"/>
  <c r="F16" i="9" s="1"/>
  <c r="G16" i="9" s="1"/>
  <c r="H16" i="9" s="1"/>
  <c r="I16" i="9" s="1"/>
  <c r="J16" i="9" s="1"/>
  <c r="K16" i="9" s="1"/>
  <c r="L16" i="9" s="1"/>
  <c r="B15" i="9"/>
  <c r="C15" i="9" s="1"/>
  <c r="D15" i="9" s="1"/>
  <c r="E15" i="9" s="1"/>
  <c r="F15" i="9" s="1"/>
  <c r="G15" i="9" s="1"/>
  <c r="H15" i="9" s="1"/>
  <c r="I15" i="9" s="1"/>
  <c r="J15" i="9" s="1"/>
  <c r="K15" i="9" s="1"/>
  <c r="L15" i="9" s="1"/>
  <c r="M15" i="9" s="1"/>
  <c r="H13" i="6"/>
  <c r="J13" i="5"/>
  <c r="I13" i="5"/>
  <c r="H13" i="5"/>
  <c r="G13" i="5"/>
  <c r="F13" i="5"/>
  <c r="E13" i="5"/>
  <c r="C13" i="5"/>
  <c r="B13" i="5"/>
  <c r="E16" i="1" l="1"/>
  <c r="D15" i="4"/>
  <c r="J11" i="22"/>
  <c r="J289" i="1"/>
  <c r="J13" i="22" s="1"/>
  <c r="F16" i="1" l="1"/>
  <c r="E15" i="4"/>
  <c r="B93" i="1"/>
  <c r="B93" i="9"/>
  <c r="G16" i="1" l="1"/>
  <c r="F15" i="4"/>
  <c r="C93" i="1"/>
  <c r="C93" i="9"/>
  <c r="H16" i="1" l="1"/>
  <c r="G15" i="4"/>
  <c r="D93" i="1"/>
  <c r="D93" i="9"/>
  <c r="I16" i="1" l="1"/>
  <c r="H15" i="4"/>
  <c r="J16" i="1" l="1"/>
  <c r="I15" i="4"/>
  <c r="E93" i="1"/>
  <c r="E93" i="9"/>
  <c r="K16" i="1" l="1"/>
  <c r="J15" i="4"/>
  <c r="F93" i="1"/>
  <c r="F93" i="9"/>
  <c r="L16" i="1" l="1"/>
  <c r="L15" i="4" s="1"/>
  <c r="K15" i="4"/>
  <c r="H93" i="1"/>
  <c r="H93" i="9"/>
  <c r="G93" i="1"/>
  <c r="G93" i="9"/>
  <c r="I93" i="1" l="1"/>
  <c r="I93" i="9"/>
  <c r="J93" i="1" l="1"/>
  <c r="J93" i="9"/>
  <c r="L93" i="1" l="1"/>
  <c r="L93" i="9"/>
  <c r="K93" i="1"/>
  <c r="K93" i="9"/>
  <c r="M93" i="9"/>
  <c r="M93" i="1"/>
  <c r="B13" i="9" l="1"/>
  <c r="B78" i="9"/>
  <c r="B77" i="9"/>
  <c r="B79" i="9" l="1"/>
  <c r="C77" i="9"/>
  <c r="C13" i="9"/>
  <c r="C78" i="9"/>
  <c r="D77" i="9" l="1"/>
  <c r="D13" i="9"/>
  <c r="D78" i="9"/>
  <c r="C79" i="9"/>
  <c r="E77" i="9" l="1"/>
  <c r="D79" i="9"/>
  <c r="E13" i="9"/>
  <c r="E78" i="9"/>
  <c r="E79" i="9" l="1"/>
  <c r="J12" i="24" l="1"/>
  <c r="K12" i="24" l="1"/>
  <c r="B61" i="9" l="1"/>
  <c r="B60" i="9" s="1"/>
  <c r="B64" i="9" s="1"/>
  <c r="B14" i="9"/>
  <c r="B12" i="9" s="1"/>
  <c r="B17" i="9" s="1"/>
  <c r="C14" i="9" l="1"/>
  <c r="C12" i="9" s="1"/>
  <c r="C17" i="9" s="1"/>
  <c r="C61" i="9"/>
  <c r="C60" i="9" s="1"/>
  <c r="C64" i="9" s="1"/>
  <c r="D61" i="9" l="1"/>
  <c r="D60" i="9" s="1"/>
  <c r="D64" i="9" s="1"/>
  <c r="D14" i="9"/>
  <c r="D12" i="9" s="1"/>
  <c r="D17" i="9" s="1"/>
  <c r="E61" i="9" l="1"/>
  <c r="E60" i="9" s="1"/>
  <c r="E64" i="9" s="1"/>
  <c r="E14" i="9"/>
  <c r="E12" i="9" s="1"/>
  <c r="E17" i="9" s="1"/>
  <c r="F61" i="9" l="1"/>
  <c r="F60" i="9" s="1"/>
  <c r="F64" i="9" s="1"/>
  <c r="F14" i="9"/>
  <c r="G14" i="9" s="1"/>
  <c r="G61" i="9" l="1"/>
  <c r="G60" i="9" s="1"/>
  <c r="G64" i="9" s="1"/>
  <c r="H14" i="9"/>
  <c r="H61" i="9" l="1"/>
  <c r="H60" i="9" s="1"/>
  <c r="H64" i="9" s="1"/>
  <c r="I14" i="9"/>
  <c r="I61" i="9" l="1"/>
  <c r="I60" i="9" s="1"/>
  <c r="I64" i="9" s="1"/>
  <c r="J14" i="9"/>
  <c r="J61" i="9" l="1"/>
  <c r="J60" i="9" s="1"/>
  <c r="J64" i="9" s="1"/>
  <c r="K14" i="9"/>
  <c r="K61" i="9" l="1"/>
  <c r="K60" i="9" s="1"/>
  <c r="K64" i="9" s="1"/>
  <c r="L61" i="9"/>
  <c r="L60" i="9" s="1"/>
  <c r="L64" i="9" s="1"/>
  <c r="L14" i="9"/>
  <c r="M14" i="9" s="1"/>
  <c r="B13" i="4" l="1"/>
  <c r="C13" i="4" l="1"/>
  <c r="B12" i="7"/>
  <c r="D13" i="4" l="1"/>
  <c r="C12" i="7"/>
  <c r="E13" i="4" l="1"/>
  <c r="D12" i="7"/>
  <c r="F13" i="4" l="1"/>
  <c r="E12" i="7"/>
  <c r="G13" i="4" l="1"/>
  <c r="F12" i="7"/>
  <c r="H13" i="4" l="1"/>
  <c r="G12" i="7"/>
  <c r="H12" i="7" l="1"/>
  <c r="I13" i="4"/>
  <c r="J13" i="4" l="1"/>
  <c r="I12" i="7"/>
  <c r="K13" i="4" l="1"/>
  <c r="J12" i="7"/>
  <c r="L13" i="4" l="1"/>
  <c r="K12" i="7"/>
  <c r="L12" i="7" l="1"/>
  <c r="M13" i="4"/>
  <c r="M12" i="7" l="1"/>
  <c r="L12" i="24" l="1"/>
  <c r="F77" i="9" l="1"/>
  <c r="F13" i="9" l="1"/>
  <c r="F78" i="9"/>
  <c r="G78" i="9" s="1"/>
  <c r="H78" i="9" s="1"/>
  <c r="I78" i="9" s="1"/>
  <c r="J78" i="9" s="1"/>
  <c r="K78" i="9" s="1"/>
  <c r="L78" i="9" s="1"/>
  <c r="G77" i="9"/>
  <c r="F79" i="9" l="1"/>
  <c r="H77" i="9"/>
  <c r="G79" i="9"/>
  <c r="F12" i="9"/>
  <c r="F17" i="9" s="1"/>
  <c r="G13" i="9"/>
  <c r="H13" i="9" l="1"/>
  <c r="G12" i="9"/>
  <c r="G17" i="9" s="1"/>
  <c r="H79" i="9"/>
  <c r="I77" i="9"/>
  <c r="I79" i="9" l="1"/>
  <c r="J77" i="9"/>
  <c r="I13" i="9"/>
  <c r="H12" i="9"/>
  <c r="H17" i="9" s="1"/>
  <c r="K77" i="9" l="1"/>
  <c r="J79" i="9"/>
  <c r="I12" i="9"/>
  <c r="I17" i="9" s="1"/>
  <c r="J13" i="9"/>
  <c r="L77" i="9" l="1"/>
  <c r="L79" i="9" s="1"/>
  <c r="K79" i="9"/>
  <c r="K13" i="9"/>
  <c r="J12" i="9"/>
  <c r="J17" i="9" s="1"/>
  <c r="K12" i="9" l="1"/>
  <c r="K17" i="9" s="1"/>
  <c r="L13" i="9"/>
  <c r="M13" i="9" l="1"/>
  <c r="L12" i="9"/>
  <c r="L17" i="9" s="1"/>
  <c r="B5" i="2" l="1"/>
  <c r="B62" i="1"/>
  <c r="B63" i="1" s="1"/>
  <c r="B14" i="7" s="1"/>
  <c r="B14" i="4"/>
  <c r="C62" i="1" l="1"/>
  <c r="C5" i="2"/>
  <c r="C14" i="4"/>
  <c r="B13" i="7"/>
  <c r="B60" i="1"/>
  <c r="C60" i="1" l="1"/>
  <c r="C63" i="1"/>
  <c r="C14" i="7" s="1"/>
  <c r="B12" i="22"/>
  <c r="B11" i="7"/>
  <c r="B64" i="1"/>
  <c r="B15" i="7" s="1"/>
  <c r="D62" i="1"/>
  <c r="D63" i="1" s="1"/>
  <c r="D14" i="7" s="1"/>
  <c r="D5" i="2"/>
  <c r="D14" i="4"/>
  <c r="C13" i="7"/>
  <c r="E5" i="2" l="1"/>
  <c r="E62" i="1"/>
  <c r="E63" i="1" s="1"/>
  <c r="E14" i="7" s="1"/>
  <c r="E14" i="4"/>
  <c r="C12" i="22"/>
  <c r="C11" i="7"/>
  <c r="C64" i="1"/>
  <c r="C15" i="7" s="1"/>
  <c r="D13" i="7"/>
  <c r="D60" i="1"/>
  <c r="F5" i="2" l="1"/>
  <c r="F62" i="1"/>
  <c r="F63" i="1" s="1"/>
  <c r="F14" i="7" s="1"/>
  <c r="F14" i="4"/>
  <c r="E13" i="7"/>
  <c r="E60" i="1"/>
  <c r="G62" i="1"/>
  <c r="G63" i="1" s="1"/>
  <c r="G14" i="7" s="1"/>
  <c r="G5" i="2"/>
  <c r="G14" i="4"/>
  <c r="D12" i="22"/>
  <c r="D64" i="1"/>
  <c r="D15" i="7" s="1"/>
  <c r="D11" i="7"/>
  <c r="H5" i="2" l="1"/>
  <c r="H62" i="1"/>
  <c r="H63" i="1" s="1"/>
  <c r="H14" i="7" s="1"/>
  <c r="H14" i="4"/>
  <c r="E12" i="22"/>
  <c r="E11" i="7"/>
  <c r="E64" i="1"/>
  <c r="E15" i="7" s="1"/>
  <c r="F13" i="7"/>
  <c r="F60" i="1"/>
  <c r="G13" i="7"/>
  <c r="G60" i="1"/>
  <c r="H13" i="7" l="1"/>
  <c r="H60" i="1"/>
  <c r="G12" i="22"/>
  <c r="G64" i="1"/>
  <c r="G15" i="7" s="1"/>
  <c r="G11" i="7"/>
  <c r="I62" i="1"/>
  <c r="I63" i="1" s="1"/>
  <c r="I14" i="7" s="1"/>
  <c r="I5" i="2"/>
  <c r="I14" i="4"/>
  <c r="F12" i="22"/>
  <c r="F64" i="1"/>
  <c r="F15" i="7" s="1"/>
  <c r="F11" i="7"/>
  <c r="J5" i="2" l="1"/>
  <c r="J62" i="1"/>
  <c r="J63" i="1" s="1"/>
  <c r="J14" i="7" s="1"/>
  <c r="J14" i="4"/>
  <c r="H12" i="22"/>
  <c r="H11" i="7"/>
  <c r="H64" i="1"/>
  <c r="H15" i="7" s="1"/>
  <c r="I13" i="7"/>
  <c r="I60" i="1"/>
  <c r="L5" i="2" l="1"/>
  <c r="J13" i="7"/>
  <c r="J60" i="1"/>
  <c r="I12" i="22"/>
  <c r="I11" i="7"/>
  <c r="I64" i="1"/>
  <c r="I15" i="7" s="1"/>
  <c r="K5" i="2"/>
  <c r="K62" i="1"/>
  <c r="K63" i="1" s="1"/>
  <c r="K14" i="7" s="1"/>
  <c r="K14" i="4"/>
  <c r="L14" i="4" l="1"/>
  <c r="L62" i="1"/>
  <c r="L63" i="1" s="1"/>
  <c r="L14" i="7" s="1"/>
  <c r="K13" i="7"/>
  <c r="K60" i="1"/>
  <c r="M62" i="1"/>
  <c r="M63" i="1" s="1"/>
  <c r="M14" i="7" s="1"/>
  <c r="M5" i="2"/>
  <c r="M14" i="4"/>
  <c r="J12" i="22"/>
  <c r="J11" i="7"/>
  <c r="J64" i="1"/>
  <c r="J15" i="7" s="1"/>
  <c r="L13" i="7"/>
  <c r="L60" i="1" l="1"/>
  <c r="L12" i="22" s="1"/>
  <c r="M13" i="7"/>
  <c r="M60" i="1"/>
  <c r="K12" i="22"/>
  <c r="K64" i="1"/>
  <c r="K15" i="7" s="1"/>
  <c r="K11" i="7"/>
  <c r="L64" i="1" l="1"/>
  <c r="L15" i="7" s="1"/>
  <c r="L11" i="7"/>
  <c r="M12" i="22"/>
  <c r="M64" i="1"/>
  <c r="M15" i="7" s="1"/>
  <c r="M11" i="7"/>
  <c r="H45" i="9" l="1"/>
  <c r="E28" i="32" l="1"/>
  <c r="F28" i="32"/>
  <c r="B28" i="32"/>
  <c r="C28" i="32"/>
  <c r="D28" i="32"/>
  <c r="D29" i="32" s="1"/>
  <c r="G28" i="32"/>
  <c r="C108" i="1" l="1"/>
  <c r="C12" i="10" s="1"/>
  <c r="D108" i="1" l="1"/>
  <c r="D12" i="10" s="1"/>
  <c r="B108" i="1"/>
  <c r="B12" i="10" s="1"/>
  <c r="H28" i="32"/>
  <c r="I28" i="32" l="1"/>
  <c r="M28" i="32"/>
  <c r="K28" i="32"/>
  <c r="L28" i="32"/>
  <c r="B107" i="1" l="1"/>
  <c r="C107" i="1"/>
  <c r="D107" i="1"/>
  <c r="D11" i="10" l="1"/>
  <c r="D13" i="10" s="1"/>
  <c r="D109" i="1"/>
  <c r="B109" i="1"/>
  <c r="B11" i="10"/>
  <c r="B13" i="10" s="1"/>
  <c r="C109" i="1"/>
  <c r="C11" i="10"/>
  <c r="C13" i="10" s="1"/>
  <c r="B78" i="1" l="1"/>
  <c r="B273" i="1" l="1"/>
  <c r="B12" i="8"/>
  <c r="B12" i="41"/>
  <c r="C78" i="1"/>
  <c r="C12" i="8" l="1"/>
  <c r="C12" i="41"/>
  <c r="C273" i="1"/>
  <c r="B12" i="42"/>
  <c r="B12" i="21"/>
  <c r="D78" i="1"/>
  <c r="C12" i="42" l="1"/>
  <c r="C12" i="21"/>
  <c r="D273" i="1"/>
  <c r="D12" i="41"/>
  <c r="D12" i="8"/>
  <c r="E78" i="1"/>
  <c r="D12" i="21" l="1"/>
  <c r="D12" i="42"/>
  <c r="E12" i="41"/>
  <c r="E12" i="8"/>
  <c r="E273" i="1"/>
  <c r="E12" i="42" l="1"/>
  <c r="E12" i="21"/>
  <c r="B13" i="1" l="1"/>
  <c r="B77" i="1"/>
  <c r="C13" i="1" l="1"/>
  <c r="C77" i="1"/>
  <c r="B11" i="41"/>
  <c r="B272" i="1"/>
  <c r="B11" i="8"/>
  <c r="B79" i="1"/>
  <c r="B12" i="1"/>
  <c r="B3" i="2"/>
  <c r="B12" i="4"/>
  <c r="B11" i="4" s="1"/>
  <c r="B11" i="42" l="1"/>
  <c r="B11" i="21"/>
  <c r="B274" i="1"/>
  <c r="B2" i="2"/>
  <c r="B17" i="1"/>
  <c r="B16" i="4" s="1"/>
  <c r="D13" i="1"/>
  <c r="D77" i="1"/>
  <c r="C11" i="41"/>
  <c r="C272" i="1"/>
  <c r="C11" i="8"/>
  <c r="C79" i="1"/>
  <c r="C12" i="4"/>
  <c r="C11" i="4" s="1"/>
  <c r="C3" i="2"/>
  <c r="C12" i="1"/>
  <c r="E77" i="1" l="1"/>
  <c r="B11" i="2"/>
  <c r="B12" i="2"/>
  <c r="B92" i="1"/>
  <c r="B94" i="1" s="1"/>
  <c r="B92" i="9"/>
  <c r="B94" i="9" s="1"/>
  <c r="D11" i="8"/>
  <c r="D272" i="1"/>
  <c r="D11" i="41"/>
  <c r="D79" i="1"/>
  <c r="B13" i="42"/>
  <c r="B13" i="21"/>
  <c r="C17" i="1"/>
  <c r="C16" i="4" s="1"/>
  <c r="C2" i="2"/>
  <c r="E13" i="1"/>
  <c r="D3" i="2"/>
  <c r="D12" i="4"/>
  <c r="D11" i="4" s="1"/>
  <c r="D12" i="1"/>
  <c r="C11" i="42"/>
  <c r="C11" i="21"/>
  <c r="C274" i="1"/>
  <c r="F78" i="1"/>
  <c r="G78" i="1" s="1"/>
  <c r="F77" i="1" l="1"/>
  <c r="F13" i="1"/>
  <c r="E12" i="1"/>
  <c r="E3" i="2"/>
  <c r="E12" i="4"/>
  <c r="E11" i="4" s="1"/>
  <c r="D2" i="2"/>
  <c r="D17" i="1"/>
  <c r="D16" i="4" s="1"/>
  <c r="C11" i="2"/>
  <c r="C92" i="1"/>
  <c r="C94" i="1" s="1"/>
  <c r="C92" i="9"/>
  <c r="C94" i="9" s="1"/>
  <c r="C12" i="2"/>
  <c r="F12" i="41"/>
  <c r="F273" i="1"/>
  <c r="F12" i="8"/>
  <c r="C13" i="21"/>
  <c r="C13" i="42"/>
  <c r="E11" i="41"/>
  <c r="E11" i="8"/>
  <c r="E272" i="1"/>
  <c r="E79" i="1"/>
  <c r="D11" i="21"/>
  <c r="D11" i="42"/>
  <c r="D274" i="1"/>
  <c r="G273" i="1" l="1"/>
  <c r="G12" i="21" s="1"/>
  <c r="G12" i="41"/>
  <c r="G12" i="8"/>
  <c r="E17" i="1"/>
  <c r="E16" i="4" s="1"/>
  <c r="E2" i="2"/>
  <c r="F12" i="21"/>
  <c r="F12" i="42"/>
  <c r="D12" i="2"/>
  <c r="D92" i="9"/>
  <c r="D92" i="1"/>
  <c r="D94" i="1" s="1"/>
  <c r="D11" i="2"/>
  <c r="G13" i="1"/>
  <c r="F12" i="4"/>
  <c r="F11" i="4" s="1"/>
  <c r="F12" i="1"/>
  <c r="F3" i="2"/>
  <c r="F11" i="41"/>
  <c r="F13" i="41" s="1"/>
  <c r="F272" i="1"/>
  <c r="F11" i="8"/>
  <c r="F13" i="8" s="1"/>
  <c r="F79" i="1"/>
  <c r="G77" i="1"/>
  <c r="D13" i="21"/>
  <c r="D13" i="42"/>
  <c r="E11" i="21"/>
  <c r="E11" i="42"/>
  <c r="E274" i="1"/>
  <c r="H78" i="1"/>
  <c r="D94" i="9" l="1"/>
  <c r="H273" i="1"/>
  <c r="H12" i="41"/>
  <c r="H12" i="8"/>
  <c r="E13" i="42"/>
  <c r="E13" i="21"/>
  <c r="F11" i="42"/>
  <c r="F11" i="21"/>
  <c r="F274" i="1"/>
  <c r="F17" i="1"/>
  <c r="F16" i="4" s="1"/>
  <c r="F2" i="2"/>
  <c r="G11" i="41"/>
  <c r="G11" i="8"/>
  <c r="G13" i="8" s="1"/>
  <c r="G272" i="1"/>
  <c r="G79" i="1"/>
  <c r="E92" i="9"/>
  <c r="E94" i="9" s="1"/>
  <c r="E11" i="2"/>
  <c r="E12" i="2"/>
  <c r="E92" i="1"/>
  <c r="E94" i="1" s="1"/>
  <c r="G13" i="41"/>
  <c r="H13" i="1"/>
  <c r="H77" i="1"/>
  <c r="G12" i="1"/>
  <c r="G3" i="2"/>
  <c r="G12" i="4"/>
  <c r="G11" i="4" s="1"/>
  <c r="N11" i="4" s="1"/>
  <c r="N16" i="4" s="1"/>
  <c r="G12" i="42"/>
  <c r="I78" i="1"/>
  <c r="I12" i="8" l="1"/>
  <c r="I273" i="1"/>
  <c r="I12" i="21" s="1"/>
  <c r="H12" i="1"/>
  <c r="H12" i="4"/>
  <c r="H11" i="4" s="1"/>
  <c r="H3" i="2"/>
  <c r="I13" i="1"/>
  <c r="I77" i="1"/>
  <c r="H11" i="8"/>
  <c r="H13" i="8" s="1"/>
  <c r="H11" i="41"/>
  <c r="H13" i="41" s="1"/>
  <c r="H272" i="1"/>
  <c r="H79" i="1"/>
  <c r="G11" i="21"/>
  <c r="G11" i="42"/>
  <c r="G274" i="1"/>
  <c r="F92" i="1"/>
  <c r="F94" i="1" s="1"/>
  <c r="F12" i="2"/>
  <c r="F92" i="9"/>
  <c r="F94" i="9" s="1"/>
  <c r="F11" i="2"/>
  <c r="H12" i="21"/>
  <c r="H12" i="42"/>
  <c r="G17" i="1"/>
  <c r="G16" i="4" s="1"/>
  <c r="G2" i="2"/>
  <c r="F13" i="42"/>
  <c r="F13" i="21"/>
  <c r="J78" i="1"/>
  <c r="J273" i="1" l="1"/>
  <c r="J12" i="21" s="1"/>
  <c r="J12" i="8"/>
  <c r="G13" i="42"/>
  <c r="G13" i="21"/>
  <c r="H11" i="21"/>
  <c r="H11" i="42"/>
  <c r="H274" i="1"/>
  <c r="I3" i="2"/>
  <c r="I12" i="4"/>
  <c r="I11" i="4" s="1"/>
  <c r="I12" i="1"/>
  <c r="H17" i="1"/>
  <c r="H16" i="4" s="1"/>
  <c r="H2" i="2"/>
  <c r="J13" i="1"/>
  <c r="J77" i="1"/>
  <c r="G92" i="9"/>
  <c r="G94" i="9" s="1"/>
  <c r="G12" i="2"/>
  <c r="G11" i="2"/>
  <c r="G92" i="1"/>
  <c r="G94" i="1" s="1"/>
  <c r="I11" i="41"/>
  <c r="I13" i="41" s="1"/>
  <c r="I11" i="8"/>
  <c r="I13" i="8" s="1"/>
  <c r="I272" i="1"/>
  <c r="I79" i="1"/>
  <c r="K78" i="1"/>
  <c r="K273" i="1" l="1"/>
  <c r="K12" i="21" s="1"/>
  <c r="K12" i="8"/>
  <c r="J11" i="8"/>
  <c r="J13" i="8" s="1"/>
  <c r="J11" i="41"/>
  <c r="J13" i="41" s="1"/>
  <c r="J272" i="1"/>
  <c r="J79" i="1"/>
  <c r="H13" i="21"/>
  <c r="H13" i="42"/>
  <c r="I11" i="42"/>
  <c r="I11" i="21"/>
  <c r="I274" i="1"/>
  <c r="J3" i="2"/>
  <c r="J12" i="4"/>
  <c r="J11" i="4" s="1"/>
  <c r="J12" i="1"/>
  <c r="I2" i="2"/>
  <c r="I17" i="1"/>
  <c r="I16" i="4" s="1"/>
  <c r="K13" i="1"/>
  <c r="K77" i="1"/>
  <c r="H92" i="9"/>
  <c r="H94" i="9" s="1"/>
  <c r="H11" i="2"/>
  <c r="H12" i="2"/>
  <c r="H92" i="1"/>
  <c r="H94" i="1" s="1"/>
  <c r="L78" i="1"/>
  <c r="M78" i="1" l="1"/>
  <c r="L12" i="8"/>
  <c r="L273" i="1"/>
  <c r="L12" i="21" s="1"/>
  <c r="K272" i="1"/>
  <c r="K11" i="41"/>
  <c r="K13" i="41" s="1"/>
  <c r="K11" i="8"/>
  <c r="K79" i="1"/>
  <c r="I12" i="2"/>
  <c r="I92" i="1"/>
  <c r="I94" i="1" s="1"/>
  <c r="I11" i="2"/>
  <c r="I92" i="9"/>
  <c r="I94" i="9" s="1"/>
  <c r="I13" i="21"/>
  <c r="I13" i="42"/>
  <c r="K12" i="1"/>
  <c r="K12" i="4"/>
  <c r="K11" i="4" s="1"/>
  <c r="K3" i="2"/>
  <c r="J2" i="2"/>
  <c r="J17" i="1"/>
  <c r="J16" i="4" s="1"/>
  <c r="K13" i="8"/>
  <c r="L13" i="1"/>
  <c r="L77" i="1"/>
  <c r="M77" i="1" s="1"/>
  <c r="J11" i="42"/>
  <c r="J13" i="42" s="1"/>
  <c r="J317" i="1"/>
  <c r="J11" i="21"/>
  <c r="J274" i="1"/>
  <c r="J13" i="21" s="1"/>
  <c r="J11" i="24" l="1"/>
  <c r="J319" i="1"/>
  <c r="J13" i="24" s="1"/>
  <c r="M13" i="1"/>
  <c r="L3" i="2"/>
  <c r="L12" i="1"/>
  <c r="L12" i="4"/>
  <c r="L11" i="4" s="1"/>
  <c r="K11" i="42"/>
  <c r="K13" i="42" s="1"/>
  <c r="K11" i="21"/>
  <c r="K317" i="1"/>
  <c r="K274" i="1"/>
  <c r="K13" i="21" s="1"/>
  <c r="K17" i="1"/>
  <c r="K16" i="4" s="1"/>
  <c r="K2" i="2"/>
  <c r="M11" i="41"/>
  <c r="M13" i="41" s="1"/>
  <c r="M272" i="1"/>
  <c r="M11" i="8"/>
  <c r="M79" i="1"/>
  <c r="L11" i="41"/>
  <c r="L13" i="41" s="1"/>
  <c r="L11" i="8"/>
  <c r="L13" i="8" s="1"/>
  <c r="L272" i="1"/>
  <c r="L79" i="1"/>
  <c r="J92" i="1"/>
  <c r="J94" i="1" s="1"/>
  <c r="J11" i="2"/>
  <c r="J12" i="2"/>
  <c r="J92" i="9"/>
  <c r="J94" i="9" s="1"/>
  <c r="M273" i="1"/>
  <c r="M12" i="21" s="1"/>
  <c r="M12" i="8"/>
  <c r="M13" i="8" l="1"/>
  <c r="L11" i="42"/>
  <c r="L13" i="42" s="1"/>
  <c r="L11" i="21"/>
  <c r="L317" i="1"/>
  <c r="L274" i="1"/>
  <c r="L13" i="21" s="1"/>
  <c r="K11" i="2"/>
  <c r="K92" i="9"/>
  <c r="K94" i="9" s="1"/>
  <c r="K12" i="2"/>
  <c r="K92" i="1"/>
  <c r="K94" i="1" s="1"/>
  <c r="M11" i="42"/>
  <c r="M13" i="42" s="1"/>
  <c r="M317" i="1"/>
  <c r="M11" i="21"/>
  <c r="M274" i="1"/>
  <c r="M13" i="21" s="1"/>
  <c r="M3" i="2"/>
  <c r="M12" i="4"/>
  <c r="M11" i="4" s="1"/>
  <c r="M12" i="1"/>
  <c r="K319" i="1"/>
  <c r="K13" i="24" s="1"/>
  <c r="K11" i="24"/>
  <c r="L17" i="1"/>
  <c r="L16" i="4" s="1"/>
  <c r="L2" i="2"/>
  <c r="L11" i="2" l="1"/>
  <c r="L92" i="1"/>
  <c r="L94" i="1" s="1"/>
  <c r="L12" i="2"/>
  <c r="L92" i="9"/>
  <c r="L94" i="9" s="1"/>
  <c r="M17" i="1"/>
  <c r="M16" i="4" s="1"/>
  <c r="M2" i="2"/>
  <c r="L319" i="1"/>
  <c r="L13" i="24" s="1"/>
  <c r="L11" i="24"/>
  <c r="M319" i="1"/>
  <c r="M13" i="24" s="1"/>
  <c r="M11" i="24"/>
  <c r="M92" i="9" l="1"/>
  <c r="M94" i="9" s="1"/>
  <c r="M92" i="1"/>
  <c r="M94" i="1" s="1"/>
  <c r="O92" i="1" l="1"/>
</calcChain>
</file>

<file path=xl/sharedStrings.xml><?xml version="1.0" encoding="utf-8"?>
<sst xmlns="http://schemas.openxmlformats.org/spreadsheetml/2006/main" count="3447" uniqueCount="267">
  <si>
    <t>Valor del:</t>
  </si>
  <si>
    <t>Ene.</t>
  </si>
  <si>
    <t>Feb.</t>
  </si>
  <si>
    <t>Mar.</t>
  </si>
  <si>
    <t>Abr.</t>
  </si>
  <si>
    <t>May.</t>
  </si>
  <si>
    <t>Jun.</t>
  </si>
  <si>
    <t>Jul.</t>
  </si>
  <si>
    <t>Ago.</t>
  </si>
  <si>
    <t>Sep.</t>
  </si>
  <si>
    <t>Oct.</t>
  </si>
  <si>
    <t>Nov.</t>
  </si>
  <si>
    <t>Dic.</t>
  </si>
  <si>
    <t>Numerador</t>
  </si>
  <si>
    <t>Denominador</t>
  </si>
  <si>
    <t>Indicador</t>
  </si>
  <si>
    <t>Nombre:</t>
  </si>
  <si>
    <t>Porcentaje de elementos capacitados o formados</t>
  </si>
  <si>
    <t>Identificador:</t>
  </si>
  <si>
    <t>Definición:</t>
  </si>
  <si>
    <t>El indicador mide el avance en la capacitación y formación de elementos, respecto del total que se estiman capacitar o formar en el año</t>
  </si>
  <si>
    <t>Método de cálculo:</t>
  </si>
  <si>
    <t>Fórmula:</t>
  </si>
  <si>
    <t>(A / B) * 100</t>
  </si>
  <si>
    <t>Variable A:</t>
  </si>
  <si>
    <t>Número de elementos capacitados o formados en el periodo</t>
  </si>
  <si>
    <t>Variable B:</t>
  </si>
  <si>
    <t>Total de elementos estimados a capacitar o formar en el periodo</t>
  </si>
  <si>
    <t>Fuente de Información de las variables:</t>
  </si>
  <si>
    <t>UNIPOL; Indicadores de resultados; https://unipolsinaloa.edu.mx/PBRSED/</t>
  </si>
  <si>
    <t>FI</t>
  </si>
  <si>
    <t>FC</t>
  </si>
  <si>
    <t>CBFP</t>
  </si>
  <si>
    <t>Eficiencia terminal de licenciatura</t>
  </si>
  <si>
    <t>El indicador mide el porcentaje de alumnos que culminaron su formación profesional (licenciatura), respecto del total de alumnos que se inscribieron a esta generación saliente.</t>
  </si>
  <si>
    <t>Número de alumnos que culminan su formación profesional de licenciatura</t>
  </si>
  <si>
    <t>Total de de alumnos que iniciaron su formación profesional de licenciatura de la generación saliente</t>
  </si>
  <si>
    <t>Eficiencia terminal de formación continua</t>
  </si>
  <si>
    <t>UNIPOL-P-3</t>
  </si>
  <si>
    <t>El indicador mide el porcentaje de activos que culminan su formación continua, respecto del total de activos que se inscribieron a los cursos de formación continua</t>
  </si>
  <si>
    <t>Número de activos que culminan su formación continua</t>
  </si>
  <si>
    <t>Total de activos que inician su formación continua</t>
  </si>
  <si>
    <t>Eficiencia terminal de formación inicial</t>
  </si>
  <si>
    <t>El indicador mide el porcentaje de cadetes que culminan su formación inicial, respecto del total de cadetes que se inscribieron a los cursos de formación inicial</t>
  </si>
  <si>
    <t>Número de cadetes que culminan su formación inicial</t>
  </si>
  <si>
    <t>Total de cadetes que inician su formación inicial</t>
  </si>
  <si>
    <t>Fin</t>
  </si>
  <si>
    <t>Propósito 1.1</t>
  </si>
  <si>
    <t>Eficiencia terminal de posgrado</t>
  </si>
  <si>
    <t>El indicador mide el porcentaje de alumnos que culminaron su formación de posgrado, respecto del total de alumnos que se inscribieron a esta generación saliente.</t>
  </si>
  <si>
    <t>Propósito 1.2</t>
  </si>
  <si>
    <t>Número de alumnos que culminan su formación de posgrado</t>
  </si>
  <si>
    <t>Total de de alumnos que iniciaron su formación de posgrado de la generación saliente</t>
  </si>
  <si>
    <t>Propósito 1.3</t>
  </si>
  <si>
    <t>Propósito 1.4</t>
  </si>
  <si>
    <t>Variación porcentual de la profesionalización</t>
  </si>
  <si>
    <t>El indicador mide la variación porcentual (crecimiento o reducción) de los egresados de los procesos de profesionalización (formación inicial y continua), entre el año que se informa y el anterior</t>
  </si>
  <si>
    <t>Número de egresados en procesos de profesionalización en el periodo actual</t>
  </si>
  <si>
    <t>Número de egresados en procesos de profesionalización en el periodo anterior</t>
  </si>
  <si>
    <t>Componente 1</t>
  </si>
  <si>
    <t>Componente 2</t>
  </si>
  <si>
    <t>Variación porcentual de la matrícula de educción profesional</t>
  </si>
  <si>
    <t>El indicador mide la variación porcentual (crecimiento o reducción) de los alumnos inscritos en las carreras de licenciaturas que imparte UNIPOL, entre el año que se informa y el anterior</t>
  </si>
  <si>
    <t>Número de alumnos matriculados en licenciatura en el periodo actual</t>
  </si>
  <si>
    <t>Número de alumnos matriculados en licenciatura en el periodo anterior</t>
  </si>
  <si>
    <t>Componente 3</t>
  </si>
  <si>
    <t>Porcentaje de investigaciones ejecutadas</t>
  </si>
  <si>
    <t>El indicador mide el avance en la ejecución de las investigaciones en materia de seguridad y justicia programadas para el año</t>
  </si>
  <si>
    <t>Número de ivestigaciones ejecutadas</t>
  </si>
  <si>
    <t>Total de proyectos de investigación estimados</t>
  </si>
  <si>
    <t>Porcentaje de encuestados que externaron que las instalaciones son adecuadas</t>
  </si>
  <si>
    <t>El indicador mide el porcentaje de personas encuestadas que consideran adecuadas las instalaciones de UNIPOL para los procesos de profesionalización y educación superior.</t>
  </si>
  <si>
    <t>Número de encuestados que consideran adecuadas las instalaciones para sus procesos de profesionalización o educación superior</t>
  </si>
  <si>
    <t>Número de personas encuestadas respecto de las condiciones de las instalaciones de UNIPOL</t>
  </si>
  <si>
    <t>Actividad 1.2</t>
  </si>
  <si>
    <t>Porcentaje de avance en la calificación alcanzada por UNIPOL ante SESNSP</t>
  </si>
  <si>
    <t>El indicador mide si UNIPOL mantiene o baja en la calificación asignada a esta institución por parte de la Dirección General de Apoyo Técnico del SESNSP, la cual califica lo adecuado de las instalaciones para los procesos formativos.</t>
  </si>
  <si>
    <t>Calificación vigente emitida por la Dirección General de Apoyo Técnico del SESNSP</t>
  </si>
  <si>
    <t>Calificación estimada a obtener de por la Dirección General de Apoyo Técnico del SESNSP</t>
  </si>
  <si>
    <t>Actividad 1.1.1</t>
  </si>
  <si>
    <t>Actividad 1.1.2</t>
  </si>
  <si>
    <t>Porcentaje de planes y programas de profesionalización validados</t>
  </si>
  <si>
    <t>Mide el avance en la validación de los planes y programas de profesionalización por parte de los sistemas estatal y  nacional de seguridad pública</t>
  </si>
  <si>
    <t>Número de planes y programas de actualización validados por parte de los sistemas estatal y  nacional de seguridad pública</t>
  </si>
  <si>
    <t>Total de planes y programas de actualización enviados para su validación a los sistemas estatal y nacional de seguridad pública</t>
  </si>
  <si>
    <t>Porcentaje de convenios de profesionalización suscritos</t>
  </si>
  <si>
    <t>Mide el avance en la suscripción de los convenios de profesionalización programados para el año.</t>
  </si>
  <si>
    <t>Número de convenios de profesionalización suscritos</t>
  </si>
  <si>
    <t>Total de convenios de profesionalización programados</t>
  </si>
  <si>
    <t>Actividad 1.4</t>
  </si>
  <si>
    <t>Actividad 1.3.1</t>
  </si>
  <si>
    <t>Actividad 1.3.2</t>
  </si>
  <si>
    <t>Variación porcentual de los recursos económicos logrados vía convenios</t>
  </si>
  <si>
    <t>Mide el crecimiento o reducción (porcentual) de los recursos económicos estipulados en los convenios de profesionalización suscritos al periodo que se informa, respecto del monto alcanzado en el mismo periodo del año anterior</t>
  </si>
  <si>
    <t>Acumulado de los recursos económicos estipulados en los convenios suscritos al periodo</t>
  </si>
  <si>
    <t>Acumulado de los recursos económicos estipulados en los convenios suscritos al mismo periodo del año anterior</t>
  </si>
  <si>
    <t>Suficiencia los de docentes e instructores registrados por UNIPOL</t>
  </si>
  <si>
    <t>Mide la disposición (promedio de docentes por cátedra a impartir) de docentes e instructores registrados en el Registro Nacional de Docentes e Instructores para impartir instrucción en UNIPOL</t>
  </si>
  <si>
    <t>Número de docentes e instructores que imparten instrucción en UNIPOL</t>
  </si>
  <si>
    <t xml:space="preserve">Número de docentes e instructores registrados en el Registro Nacional de Docentes e Instructores por parte de UNIPOL </t>
  </si>
  <si>
    <t>Porcentaje de instructores acreditados en competencias básicas policiales</t>
  </si>
  <si>
    <t>Mide el porcentaje de los instructores que evaluan competencias básicas policiales que se encuentran acreditados</t>
  </si>
  <si>
    <t>Número de instructores acreditados en competencias básicas policiales</t>
  </si>
  <si>
    <t>Número de instructores que evaluan competencias básicas policiales</t>
  </si>
  <si>
    <t>Actividad 1.5.1</t>
  </si>
  <si>
    <t>Actividad 1.5.2</t>
  </si>
  <si>
    <t>Variación porcentual de los instructores acreditados en competencias básicas policiales</t>
  </si>
  <si>
    <t>Mide el crecimiento reducción (porcentual) de los instructores acreditados en competencias básicas policiales en el pariodo, respecto del mismo periodo del año anterior</t>
  </si>
  <si>
    <t>Número de instructores acreditados en competencias básicas policiales en el periodo actual</t>
  </si>
  <si>
    <t>Número de instructores acreditados en competencias básicas policiales en el mismo periodo del año anterior</t>
  </si>
  <si>
    <t>Actividad 1.6</t>
  </si>
  <si>
    <t>Porcentaje de horas-clase programadas</t>
  </si>
  <si>
    <t>Mide el avance en la programación de horas-clase, respecto de las horas plan acumuladas al periodo que se informa</t>
  </si>
  <si>
    <t>Número de horas-clase programadas acumuladas</t>
  </si>
  <si>
    <t>Total de horas-plan acumuladas</t>
  </si>
  <si>
    <t>Actividad 1.7</t>
  </si>
  <si>
    <t>Porcentaje de cadetes formados</t>
  </si>
  <si>
    <t>Mide el avance en la formación de cadetes, respecto del total estimados a formar en el año</t>
  </si>
  <si>
    <t>Número de cadetes formados</t>
  </si>
  <si>
    <t>Total de cadetes estimados a formar en el año</t>
  </si>
  <si>
    <t>Porcentaje de constancias expedidas por formación continua</t>
  </si>
  <si>
    <t>Mide el avance en la expedición de constancias de formación continua, respecto del total de activos que culminaron su formación.</t>
  </si>
  <si>
    <t>Número de constancias expedidas por la formación continua</t>
  </si>
  <si>
    <t>Total de activos que culminan su formación continua</t>
  </si>
  <si>
    <t>Actividad 1.8.1</t>
  </si>
  <si>
    <t>Actividad 1.8.2</t>
  </si>
  <si>
    <t>Porcentaje de egresados de formación continua con calificaciones de excelencia</t>
  </si>
  <si>
    <t>Mide el porcentaje de activos que culminaron su formación continua con calificación de excelencia (diez)</t>
  </si>
  <si>
    <t>Número de activos egresados de formación continua con calificación igual a diez</t>
  </si>
  <si>
    <t>Porcentaje de constancias expedidas por formación inicial</t>
  </si>
  <si>
    <t>Mide el avance en la expedición de constancias de formación inicial, respecto del total de cadetes que culminaron su formación.</t>
  </si>
  <si>
    <t>Número de constancias expedidas por la formación inicial</t>
  </si>
  <si>
    <t>Total de alumnos que culminan su formación inicial</t>
  </si>
  <si>
    <t>Porcentaje de egresados de formación inicial con calificaciones de excelencia</t>
  </si>
  <si>
    <t>Mide el porcentaje de cadetes que culminaron su formación inicial con calificación de excelencia (diez)</t>
  </si>
  <si>
    <t>Número de egresados de formación inicial con calificación igual a diez</t>
  </si>
  <si>
    <t>Actividad 1.9.1</t>
  </si>
  <si>
    <t>Actividad 1.9.2</t>
  </si>
  <si>
    <t>Actividad 2.2</t>
  </si>
  <si>
    <t>Porcentaje de programas educativos ofertados</t>
  </si>
  <si>
    <t>Mide si se logra ofertar los programas educativos de nivel profesional y posgrado estimados</t>
  </si>
  <si>
    <t>Número de programas educativos de nivel profesiona y posgrados ofertados</t>
  </si>
  <si>
    <t>Total de programas educativos de nivel profesional y posgrados estimados a ofertar</t>
  </si>
  <si>
    <t>Actividad 2.3</t>
  </si>
  <si>
    <t>Porcentaje de docentes con formación de posgrado</t>
  </si>
  <si>
    <t>Mide el porcentaje de docentes que cuenta con grado de maestría o superior.</t>
  </si>
  <si>
    <t>Total de docentes con maestría o superior</t>
  </si>
  <si>
    <t>Total de docentes</t>
  </si>
  <si>
    <t>Actividad 2.4</t>
  </si>
  <si>
    <t>Porcentaje de sistemas de control escolar y plataformas educativas en operación</t>
  </si>
  <si>
    <t>Mide el avance en la operación de los sistemas de control escolar y plataformas educativas estimadas</t>
  </si>
  <si>
    <t>Sistemas de control escolar y plataformas educativas operadas</t>
  </si>
  <si>
    <t>Total de sistemas de control escolar y plataformas educativas estimadas a amantener en operación</t>
  </si>
  <si>
    <t>Porcentaje de participación en foros para dar a conocer la oferta educativa</t>
  </si>
  <si>
    <t>Mide el avance en la participación de foros o eventos programados para dar a conocer la oferta educativa profesional</t>
  </si>
  <si>
    <t>Número de foros o eventos en ques se participa para dar a conocer la oferta educativa profesional</t>
  </si>
  <si>
    <t>Total de foros o eventos en ques se estima participar para dar a conocer la oferta educativa profesional</t>
  </si>
  <si>
    <t>Actividad 2.5.1</t>
  </si>
  <si>
    <t>Actividad 2.5.2</t>
  </si>
  <si>
    <t>Porcentaje de medios electrónicos utilizados para difundir la oferta educativa</t>
  </si>
  <si>
    <t>Mide el avance en la ocupación de los medios electrónicos y redes sociales programados para difundir la oferta educativa de UNIPOL</t>
  </si>
  <si>
    <t>Número de medios electrónicos o redes sociales utilizados para difundir la oferta educativa de UNIPOL</t>
  </si>
  <si>
    <t>Total de medios electrónicos o redes sociales estimados a utilzar para dar a a conocder la oferta educativa de UNIPOL</t>
  </si>
  <si>
    <t>Actividad 2.6</t>
  </si>
  <si>
    <t>Porcentaje de convenios de colaboración suscritos o vigentes con otras instituciones de educación superior</t>
  </si>
  <si>
    <t>Mide el porcentaje de convenios de colaboración que se suscriben o mantiene vigentes con otras instituciones de educación superior locales, nacionales e internacionales para enriquecer los contenidos e intercambios, respecto del total estimados para el año</t>
  </si>
  <si>
    <t>Número de convenios de colaboración firmados o vigentes con otras instituciones de educación superior</t>
  </si>
  <si>
    <t>Total de convenios programados a firmar o mantener vigentes con otras instituciones de educación superior</t>
  </si>
  <si>
    <t>Porcentaje alumnos de educación superior o posgrado con beca respecto del total matriculados</t>
  </si>
  <si>
    <t>Mide el porcentaje de alumnos de educación superior o posgrado que cuentan con beca, respecto del total matriculados</t>
  </si>
  <si>
    <t>Número de alumnos de educación superior y o posgrado con beca otorgada</t>
  </si>
  <si>
    <t>Actividad 2.7.1</t>
  </si>
  <si>
    <t>Actividad 2.7.2</t>
  </si>
  <si>
    <t>Porcentaje alumnos de educación superior o posgrado con beca respecto de los estimados a beneficiar</t>
  </si>
  <si>
    <t>Mide el porcentaje de alumnos de educación superior o posgrado que cuentan con beca, respecto del total de alumnos que se estimaron beneficiar en el año.</t>
  </si>
  <si>
    <t>Total de alumno estimados a beneficiar con beca de estudios</t>
  </si>
  <si>
    <t>Actividad 2.7.3</t>
  </si>
  <si>
    <t>Porcentaje de recursos asignados en becas</t>
  </si>
  <si>
    <t>Mide el importe acumulado que representan las becas otorgadas, respecto del total de recursos estimados a otorgar en becas para el año para estudios de educación superior o posgrado.</t>
  </si>
  <si>
    <t>Importe acumulado de las becas otorgadas</t>
  </si>
  <si>
    <t>Total de recursos estimados a otorgar en becas de estudios de educación superior o posgrado</t>
  </si>
  <si>
    <t>Actividad 2.8</t>
  </si>
  <si>
    <t>Porcentaje de los recursos ministrados, correspondientes a la educación superior e investigación</t>
  </si>
  <si>
    <t>Mide el avance en la ministración de los recursos autorizado a UNIPOL  para los procesos de educación superior e investigación.</t>
  </si>
  <si>
    <t>Monto de recursos ministrados para educación superior  e investigación</t>
  </si>
  <si>
    <t>Monto de recursos autorizados para educación superior e  investigación</t>
  </si>
  <si>
    <t>Actividad 2.9</t>
  </si>
  <si>
    <t>Porcentaje de doctores-investigadores con que cuenta UNIPOL</t>
  </si>
  <si>
    <t>Mide la suficiencia de los doctores-investigadores que estima mantener UNIPOL durante el año</t>
  </si>
  <si>
    <t>Número de doctores-investigadores con que cuenta UNIPOL</t>
  </si>
  <si>
    <t>Total de doctores-investigadores que estima mantener UNIPOL</t>
  </si>
  <si>
    <t>|</t>
  </si>
  <si>
    <t>Actividad 2.10</t>
  </si>
  <si>
    <t>Porcentaje de bibliotecas en operación</t>
  </si>
  <si>
    <t>Mide si realmente se mantiene en operación las bibliotecas programadas</t>
  </si>
  <si>
    <t>Bobliotecas de UNIPOL en operación</t>
  </si>
  <si>
    <t>Total de bibloiotecas estimadas a mantener en operación</t>
  </si>
  <si>
    <t>Actividad 3.2</t>
  </si>
  <si>
    <t>Porcentaje de avance en la ejecución de foros, seminarios, conferencias y otros afines</t>
  </si>
  <si>
    <t xml:space="preserve">Mide el avance en la ejecución de foros, seminarios, conferencias u otros afines; respecto del total programados para propmover el desarrollo de estudios e investigaciones en materia de seguridad pública y justicia. </t>
  </si>
  <si>
    <t>Número de foros, seminarios, conferencias u otros afines ejecutados</t>
  </si>
  <si>
    <t>Total de foros, seminarios, conferencias u otros afines programados</t>
  </si>
  <si>
    <t>Actividad 3.3</t>
  </si>
  <si>
    <t>Porcentaje de convenios de colaboración suscritos con otras instancias de investigación</t>
  </si>
  <si>
    <t>Mide el avance en la celebración de convenios de colaboración con otras instancias de investigación; respecto del total programados para el año.</t>
  </si>
  <si>
    <t>Número de convenios de colaboración con otras instancias de investigación</t>
  </si>
  <si>
    <t>Total de convenios estimados a celebrar con otras instancias de investigación</t>
  </si>
  <si>
    <t>Actividad 3.4</t>
  </si>
  <si>
    <t>Porcentaje de ediciones publicadas de la revistas "Criminalidad y Violencia"</t>
  </si>
  <si>
    <t>Mide el avance en la publicación de las ediciones programadas para la revista "Criminalidad y Violencia"</t>
  </si>
  <si>
    <t>Número de ediciones de la revista "Criminalidad y Violencia" publicadas</t>
  </si>
  <si>
    <t>Total de ediciones de la revista "Criminalidad y Violencia"  programadas a publicar</t>
  </si>
  <si>
    <t>Total de alumnos matriculados en educación superior y o posgrado</t>
  </si>
  <si>
    <t>%</t>
  </si>
  <si>
    <t>Valores acumulados</t>
  </si>
  <si>
    <t>Variables acumuladas</t>
  </si>
  <si>
    <t>El indicador mide el avance en la capacitación y formación de elementos, respecto del total que se estiman capacitar o formar en el año.</t>
  </si>
  <si>
    <t>Porcentaje de elementos capacitados o formados.</t>
  </si>
  <si>
    <t>Eficiencia terminal de licenciatura.</t>
  </si>
  <si>
    <t>Número de alumnos que culminan su formación profesional de licenciatura.</t>
  </si>
  <si>
    <t>Total de de alumnos que iniciaron su formación profesional de licenciatura de la generación saliente.</t>
  </si>
  <si>
    <t>Frecuencia de Medición</t>
  </si>
  <si>
    <t>Trimestral</t>
  </si>
  <si>
    <t>Frecuencia de medición</t>
  </si>
  <si>
    <t>NOTA: 228 cadetes iniciaron formación inicial</t>
  </si>
  <si>
    <t>114% de la meta</t>
  </si>
  <si>
    <t>Anual</t>
  </si>
  <si>
    <t>Semestral</t>
  </si>
  <si>
    <t>Número de elementos capacitados o formados en el periodo. (Numerador)</t>
  </si>
  <si>
    <t>Total de elementos estimados a capacitar o formar en el periodo. (Denominador)</t>
  </si>
  <si>
    <t>Formados</t>
  </si>
  <si>
    <t>A Formar en el Año</t>
  </si>
  <si>
    <t>Número de activos que culminan su formación continua. (Numerador)</t>
  </si>
  <si>
    <t>Total de activos que inician su formación continua. (Denominador)</t>
  </si>
  <si>
    <t>Terminaron FC</t>
  </si>
  <si>
    <t>Inician FC</t>
  </si>
  <si>
    <t>Número de cadetes que culminan su formación inicial. (Numerador)</t>
  </si>
  <si>
    <t>Total de cadetes que inician su formación inicial. (Denominador)</t>
  </si>
  <si>
    <t>Iniciaron</t>
  </si>
  <si>
    <t>Terminanron</t>
  </si>
  <si>
    <t>Número de egresados en procesos de profesionalización en el periodo actual. (Numerador)</t>
  </si>
  <si>
    <t>Número de egresados en procesos de profesionalización en el periodo anterior. (Denominador).</t>
  </si>
  <si>
    <t>Periodo Actual</t>
  </si>
  <si>
    <t>Periodo Anterior</t>
  </si>
  <si>
    <t>Número de alumnos matriculados en licenciatura en el periodo actual. (Numerador)</t>
  </si>
  <si>
    <t>Número de alumnos matriculados en licenciatura en el periodo anterior. (Denominador)</t>
  </si>
  <si>
    <t>Nota: Se reporta en cero ya que la frcuencia de medición es anual. La meta anual son de 200.</t>
  </si>
  <si>
    <t>Terminaron</t>
  </si>
  <si>
    <t>Enviados a validar</t>
  </si>
  <si>
    <t>Validados</t>
  </si>
  <si>
    <t>Nota: Variables acumuladas</t>
  </si>
  <si>
    <t xml:space="preserve"> </t>
  </si>
  <si>
    <t>Constancias expedidas</t>
  </si>
  <si>
    <t>Activos culminan formación continua</t>
  </si>
  <si>
    <t>Pendiente Sadmun</t>
  </si>
  <si>
    <t>Convenios Suscritos</t>
  </si>
  <si>
    <t>Convenios Programados</t>
  </si>
  <si>
    <t>Nota: Los elementos a formar en el año 2,300, los cuales se dividen en los doce meses del año y son valores acumulados.</t>
  </si>
  <si>
    <t>Meta</t>
  </si>
  <si>
    <t>La meta es mayor o igual al 50%</t>
  </si>
  <si>
    <t>Nota: Los elementos a formar en el año 2,000.</t>
  </si>
  <si>
    <t>Nota: Se reporta en cero ya que las formaciones iniciales empiezan en mayo.</t>
  </si>
  <si>
    <t>Avance Meta</t>
  </si>
  <si>
    <t>(A - B)/B * 100</t>
  </si>
  <si>
    <t>UNIPOL; Indicadores de resultados; https://unipolsinaloa.edu.mx/pbr/</t>
  </si>
  <si>
    <t>NOTA: 197 cadetes iniciaron formación inicial</t>
  </si>
  <si>
    <t>65% de la meta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</si>
</sst>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4" formatCode="_-&quot;$&quot;* #,##0.00_-;\-&quot;$&quot;* #,##0.00_-;_-&quot;$&quot;* &quot;-&quot;??_-;_-@_-"/>
    <numFmt numFmtId="164" formatCode="0.0"/>
    <numFmt numFmtId="165" formatCode="_-&quot;$&quot;* #,##0_-;\-&quot;$&quot;* #,##0_-;_-&quot;$&quot;* &quot;-&quot;??_-;_-@_-"/>
    <numFmt numFmtId="166" formatCode="0.0%"/>
  </numFmts>
  <fonts count="2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9"/>
      <color theme="1"/>
      <name val="Arial"/>
      <family val="2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b/>
      <i/>
      <sz val="16"/>
      <color theme="1"/>
      <name val="Times New Roman"/>
      <family val="1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color rgb="FF000000"/>
      <name val="Arial"/>
      <family val="2"/>
    </font>
    <font>
      <sz val="9"/>
      <color theme="0"/>
      <name val="Arial"/>
      <family val="2"/>
    </font>
    <font>
      <sz val="9"/>
      <name val="Arial"/>
      <family val="2"/>
    </font>
    <font>
      <sz val="8"/>
      <color theme="0"/>
      <name val="Arial"/>
      <family val="2"/>
    </font>
    <font>
      <sz val="8"/>
      <name val="Calibri"/>
      <family val="2"/>
    </font>
    <font>
      <b/>
      <i/>
      <sz val="11"/>
      <color theme="1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1"/>
      <name val="Calibri"/>
      <family val="2"/>
    </font>
    <font>
      <sz val="11"/>
      <color theme="0"/>
      <name val="Times New Roman"/>
      <family val="1"/>
    </font>
    <font>
      <sz val="11"/>
      <color theme="0"/>
      <name val="Calibri"/>
      <family val="2"/>
    </font>
    <font>
      <sz val="8"/>
      <color theme="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A6A6A6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75">
    <xf numFmtId="0" fontId="0" fillId="0" borderId="0" xfId="0"/>
    <xf numFmtId="0" fontId="2" fillId="2" borderId="1" xfId="0" applyFont="1" applyFill="1" applyBorder="1" applyAlignment="1">
      <alignment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3" fillId="3" borderId="5" xfId="0" applyFont="1" applyFill="1" applyBorder="1" applyAlignment="1">
      <alignment vertical="center" wrapText="1"/>
    </xf>
    <xf numFmtId="0" fontId="5" fillId="0" borderId="0" xfId="0" applyFont="1"/>
    <xf numFmtId="0" fontId="6" fillId="3" borderId="5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vertical="center" wrapText="1"/>
    </xf>
    <xf numFmtId="0" fontId="6" fillId="0" borderId="4" xfId="0" applyFont="1" applyBorder="1" applyAlignment="1">
      <alignment horizontal="center" vertical="center" wrapText="1"/>
    </xf>
    <xf numFmtId="0" fontId="6" fillId="2" borderId="3" xfId="0" applyFont="1" applyFill="1" applyBorder="1" applyAlignment="1">
      <alignment horizontal="left" vertical="center" wrapText="1" indent="1"/>
    </xf>
    <xf numFmtId="0" fontId="6" fillId="0" borderId="4" xfId="0" applyFont="1" applyBorder="1" applyAlignment="1">
      <alignment horizontal="right" vertical="center" wrapText="1"/>
    </xf>
    <xf numFmtId="164" fontId="6" fillId="0" borderId="4" xfId="0" applyNumberFormat="1" applyFont="1" applyBorder="1" applyAlignment="1">
      <alignment horizontal="center" vertical="center" wrapText="1"/>
    </xf>
    <xf numFmtId="10" fontId="6" fillId="0" borderId="4" xfId="0" applyNumberFormat="1" applyFont="1" applyBorder="1" applyAlignment="1">
      <alignment horizontal="center" vertical="center" wrapText="1"/>
    </xf>
    <xf numFmtId="10" fontId="6" fillId="0" borderId="4" xfId="1" applyNumberFormat="1" applyFont="1" applyBorder="1" applyAlignment="1">
      <alignment horizontal="center" vertical="center" wrapText="1"/>
    </xf>
    <xf numFmtId="10" fontId="6" fillId="0" borderId="0" xfId="1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6" fillId="3" borderId="10" xfId="0" applyFont="1" applyFill="1" applyBorder="1" applyAlignment="1">
      <alignment vertical="center" wrapText="1"/>
    </xf>
    <xf numFmtId="0" fontId="5" fillId="0" borderId="6" xfId="0" applyFont="1" applyBorder="1"/>
    <xf numFmtId="0" fontId="5" fillId="0" borderId="12" xfId="0" applyFont="1" applyBorder="1"/>
    <xf numFmtId="0" fontId="2" fillId="3" borderId="13" xfId="0" applyFont="1" applyFill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3" fillId="3" borderId="10" xfId="0" applyFont="1" applyFill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6" fillId="0" borderId="1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9" fontId="3" fillId="4" borderId="3" xfId="1" applyFont="1" applyFill="1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center" vertical="center" wrapText="1"/>
    </xf>
    <xf numFmtId="3" fontId="3" fillId="0" borderId="4" xfId="0" applyNumberFormat="1" applyFont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right" vertical="center" wrapText="1"/>
    </xf>
    <xf numFmtId="164" fontId="6" fillId="4" borderId="4" xfId="0" applyNumberFormat="1" applyFont="1" applyFill="1" applyBorder="1" applyAlignment="1">
      <alignment horizontal="center" vertical="center" wrapText="1"/>
    </xf>
    <xf numFmtId="10" fontId="6" fillId="4" borderId="4" xfId="0" applyNumberFormat="1" applyFont="1" applyFill="1" applyBorder="1" applyAlignment="1">
      <alignment horizontal="center" vertical="center" wrapText="1"/>
    </xf>
    <xf numFmtId="10" fontId="6" fillId="4" borderId="4" xfId="1" applyNumberFormat="1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9" fontId="3" fillId="4" borderId="4" xfId="1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9" fontId="9" fillId="4" borderId="4" xfId="1" applyFont="1" applyFill="1" applyBorder="1" applyAlignment="1">
      <alignment horizontal="center" vertical="center" wrapText="1"/>
    </xf>
    <xf numFmtId="3" fontId="10" fillId="0" borderId="2" xfId="0" applyNumberFormat="1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3" fontId="10" fillId="0" borderId="4" xfId="0" applyNumberFormat="1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3" fontId="10" fillId="4" borderId="2" xfId="0" applyNumberFormat="1" applyFont="1" applyFill="1" applyBorder="1" applyAlignment="1">
      <alignment horizontal="center" vertical="center" wrapText="1"/>
    </xf>
    <xf numFmtId="3" fontId="10" fillId="4" borderId="4" xfId="0" applyNumberFormat="1" applyFont="1" applyFill="1" applyBorder="1" applyAlignment="1">
      <alignment horizontal="center" vertical="center" wrapText="1"/>
    </xf>
    <xf numFmtId="9" fontId="11" fillId="4" borderId="4" xfId="1" applyFont="1" applyFill="1" applyBorder="1" applyAlignment="1">
      <alignment horizontal="center" vertical="center" wrapText="1"/>
    </xf>
    <xf numFmtId="10" fontId="3" fillId="4" borderId="3" xfId="1" applyNumberFormat="1" applyFont="1" applyFill="1" applyBorder="1" applyAlignment="1">
      <alignment horizontal="center" vertical="center" wrapText="1"/>
    </xf>
    <xf numFmtId="1" fontId="3" fillId="0" borderId="4" xfId="0" applyNumberFormat="1" applyFont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3" fillId="5" borderId="14" xfId="0" applyFont="1" applyFill="1" applyBorder="1" applyAlignment="1">
      <alignment horizontal="center" vertical="center" wrapText="1"/>
    </xf>
    <xf numFmtId="9" fontId="3" fillId="5" borderId="4" xfId="1" applyFont="1" applyFill="1" applyBorder="1" applyAlignment="1">
      <alignment horizontal="center" vertical="center" wrapText="1"/>
    </xf>
    <xf numFmtId="9" fontId="3" fillId="0" borderId="4" xfId="1" applyFont="1" applyBorder="1" applyAlignment="1">
      <alignment horizontal="center" vertical="center" wrapText="1"/>
    </xf>
    <xf numFmtId="1" fontId="3" fillId="0" borderId="14" xfId="0" applyNumberFormat="1" applyFont="1" applyBorder="1" applyAlignment="1">
      <alignment horizontal="center" vertical="center" wrapText="1"/>
    </xf>
    <xf numFmtId="1" fontId="6" fillId="0" borderId="4" xfId="0" applyNumberFormat="1" applyFont="1" applyBorder="1" applyAlignment="1">
      <alignment horizontal="center" vertical="center" wrapText="1"/>
    </xf>
    <xf numFmtId="1" fontId="6" fillId="4" borderId="4" xfId="0" applyNumberFormat="1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left" vertical="center" wrapText="1" indent="1"/>
    </xf>
    <xf numFmtId="0" fontId="7" fillId="2" borderId="3" xfId="0" applyFont="1" applyFill="1" applyBorder="1" applyAlignment="1">
      <alignment vertical="center" wrapText="1"/>
    </xf>
    <xf numFmtId="0" fontId="7" fillId="0" borderId="4" xfId="0" applyFont="1" applyBorder="1" applyAlignment="1">
      <alignment horizontal="center" vertical="center" wrapText="1"/>
    </xf>
    <xf numFmtId="9" fontId="0" fillId="0" borderId="0" xfId="1" applyFont="1" applyAlignment="1">
      <alignment horizontal="center" vertical="center"/>
    </xf>
    <xf numFmtId="9" fontId="6" fillId="0" borderId="4" xfId="1" applyFont="1" applyBorder="1" applyAlignment="1">
      <alignment horizontal="center" vertical="center" wrapText="1"/>
    </xf>
    <xf numFmtId="9" fontId="9" fillId="4" borderId="4" xfId="0" applyNumberFormat="1" applyFont="1" applyFill="1" applyBorder="1" applyAlignment="1">
      <alignment horizontal="center" vertical="center" wrapText="1"/>
    </xf>
    <xf numFmtId="9" fontId="3" fillId="0" borderId="4" xfId="0" applyNumberFormat="1" applyFont="1" applyBorder="1" applyAlignment="1">
      <alignment horizontal="center" vertical="center" wrapText="1"/>
    </xf>
    <xf numFmtId="10" fontId="6" fillId="0" borderId="0" xfId="1" applyNumberFormat="1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 wrapText="1"/>
    </xf>
    <xf numFmtId="1" fontId="12" fillId="0" borderId="4" xfId="0" applyNumberFormat="1" applyFont="1" applyBorder="1" applyAlignment="1">
      <alignment horizontal="center" vertical="center" wrapText="1"/>
    </xf>
    <xf numFmtId="9" fontId="12" fillId="0" borderId="4" xfId="1" applyFont="1" applyBorder="1" applyAlignment="1">
      <alignment horizontal="center" vertical="center" wrapText="1"/>
    </xf>
    <xf numFmtId="9" fontId="3" fillId="0" borderId="3" xfId="1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165" fontId="3" fillId="0" borderId="1" xfId="2" applyNumberFormat="1" applyFont="1" applyFill="1" applyBorder="1" applyAlignment="1">
      <alignment horizontal="center" vertical="center" wrapText="1"/>
    </xf>
    <xf numFmtId="165" fontId="3" fillId="0" borderId="2" xfId="2" applyNumberFormat="1" applyFont="1" applyBorder="1" applyAlignment="1">
      <alignment horizontal="center" vertical="center" wrapText="1"/>
    </xf>
    <xf numFmtId="165" fontId="3" fillId="0" borderId="3" xfId="2" applyNumberFormat="1" applyFont="1" applyFill="1" applyBorder="1" applyAlignment="1">
      <alignment horizontal="center" vertical="center" wrapText="1"/>
    </xf>
    <xf numFmtId="165" fontId="3" fillId="0" borderId="4" xfId="2" applyNumberFormat="1" applyFont="1" applyBorder="1" applyAlignment="1">
      <alignment horizontal="center" vertical="center" wrapText="1"/>
    </xf>
    <xf numFmtId="165" fontId="13" fillId="0" borderId="2" xfId="2" applyNumberFormat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2" fontId="3" fillId="0" borderId="3" xfId="0" applyNumberFormat="1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9" fontId="13" fillId="0" borderId="4" xfId="1" applyFont="1" applyFill="1" applyBorder="1" applyAlignment="1">
      <alignment horizontal="center" vertical="center" wrapText="1"/>
    </xf>
    <xf numFmtId="9" fontId="13" fillId="0" borderId="4" xfId="1" applyFont="1" applyBorder="1" applyAlignment="1">
      <alignment horizontal="center" vertical="center" wrapText="1"/>
    </xf>
    <xf numFmtId="9" fontId="3" fillId="0" borderId="4" xfId="1" applyFont="1" applyFill="1" applyBorder="1" applyAlignment="1">
      <alignment horizontal="center" vertical="center" wrapText="1"/>
    </xf>
    <xf numFmtId="9" fontId="3" fillId="0" borderId="3" xfId="1" applyFont="1" applyBorder="1" applyAlignment="1">
      <alignment horizontal="center" vertical="center" wrapText="1"/>
    </xf>
    <xf numFmtId="9" fontId="13" fillId="0" borderId="3" xfId="1" applyFont="1" applyFill="1" applyBorder="1" applyAlignment="1">
      <alignment horizontal="center" vertical="center" wrapText="1"/>
    </xf>
    <xf numFmtId="9" fontId="9" fillId="0" borderId="4" xfId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9" fontId="11" fillId="0" borderId="4" xfId="1" applyFon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44" fontId="10" fillId="0" borderId="2" xfId="2" applyFont="1" applyFill="1" applyBorder="1" applyAlignment="1">
      <alignment horizontal="center" vertical="center" wrapText="1"/>
    </xf>
    <xf numFmtId="44" fontId="11" fillId="0" borderId="4" xfId="2" applyFont="1" applyBorder="1" applyAlignment="1">
      <alignment horizontal="center" vertical="center" wrapText="1"/>
    </xf>
    <xf numFmtId="44" fontId="15" fillId="0" borderId="4" xfId="2" applyFont="1" applyBorder="1" applyAlignment="1">
      <alignment horizontal="center" vertical="center" wrapText="1"/>
    </xf>
    <xf numFmtId="44" fontId="14" fillId="0" borderId="4" xfId="2" applyFont="1" applyBorder="1" applyAlignment="1">
      <alignment horizontal="center" vertical="center" wrapText="1"/>
    </xf>
    <xf numFmtId="44" fontId="3" fillId="0" borderId="4" xfId="2" applyFont="1" applyBorder="1" applyAlignment="1">
      <alignment horizontal="center" vertical="center" wrapText="1"/>
    </xf>
    <xf numFmtId="44" fontId="12" fillId="0" borderId="4" xfId="2" applyFont="1" applyBorder="1" applyAlignment="1">
      <alignment horizontal="center" vertical="center" wrapText="1"/>
    </xf>
    <xf numFmtId="44" fontId="13" fillId="0" borderId="4" xfId="2" applyFont="1" applyBorder="1" applyAlignment="1">
      <alignment horizontal="center" vertical="center" wrapText="1"/>
    </xf>
    <xf numFmtId="0" fontId="16" fillId="0" borderId="0" xfId="0" applyFont="1"/>
    <xf numFmtId="0" fontId="17" fillId="0" borderId="4" xfId="0" applyFont="1" applyBorder="1" applyAlignment="1">
      <alignment horizontal="center" vertical="center" wrapText="1"/>
    </xf>
    <xf numFmtId="10" fontId="17" fillId="0" borderId="4" xfId="1" applyNumberFormat="1" applyFont="1" applyFill="1" applyBorder="1" applyAlignment="1">
      <alignment horizontal="center" vertical="center" wrapText="1"/>
    </xf>
    <xf numFmtId="1" fontId="17" fillId="0" borderId="4" xfId="0" applyNumberFormat="1" applyFont="1" applyBorder="1" applyAlignment="1">
      <alignment horizontal="center" vertical="center" wrapText="1"/>
    </xf>
    <xf numFmtId="9" fontId="17" fillId="0" borderId="4" xfId="1" applyFont="1" applyBorder="1" applyAlignment="1">
      <alignment horizontal="center" vertical="center" wrapText="1"/>
    </xf>
    <xf numFmtId="9" fontId="17" fillId="0" borderId="0" xfId="1" applyFont="1" applyFill="1" applyBorder="1" applyAlignment="1">
      <alignment horizontal="center" vertical="center" wrapText="1"/>
    </xf>
    <xf numFmtId="9" fontId="6" fillId="0" borderId="4" xfId="1" applyFont="1" applyFill="1" applyBorder="1" applyAlignment="1">
      <alignment horizontal="center" vertical="center" wrapText="1"/>
    </xf>
    <xf numFmtId="9" fontId="9" fillId="0" borderId="4" xfId="0" applyNumberFormat="1" applyFont="1" applyBorder="1" applyAlignment="1">
      <alignment horizontal="center" vertical="center" wrapText="1"/>
    </xf>
    <xf numFmtId="0" fontId="17" fillId="0" borderId="4" xfId="0" applyFont="1" applyBorder="1" applyAlignment="1">
      <alignment horizontal="right" vertical="center" wrapText="1"/>
    </xf>
    <xf numFmtId="0" fontId="17" fillId="0" borderId="14" xfId="0" applyFont="1" applyBorder="1" applyAlignment="1">
      <alignment horizontal="center" vertical="center" wrapText="1"/>
    </xf>
    <xf numFmtId="164" fontId="17" fillId="0" borderId="4" xfId="0" applyNumberFormat="1" applyFont="1" applyBorder="1" applyAlignment="1">
      <alignment horizontal="center" vertical="center" wrapText="1"/>
    </xf>
    <xf numFmtId="10" fontId="17" fillId="0" borderId="4" xfId="0" applyNumberFormat="1" applyFont="1" applyBorder="1" applyAlignment="1">
      <alignment horizontal="center" vertical="center" wrapText="1"/>
    </xf>
    <xf numFmtId="10" fontId="17" fillId="0" borderId="4" xfId="1" applyNumberFormat="1" applyFont="1" applyBorder="1" applyAlignment="1">
      <alignment horizontal="center" vertical="center" wrapText="1"/>
    </xf>
    <xf numFmtId="0" fontId="18" fillId="0" borderId="0" xfId="0" applyFont="1"/>
    <xf numFmtId="9" fontId="3" fillId="0" borderId="1" xfId="1" applyFont="1" applyFill="1" applyBorder="1" applyAlignment="1">
      <alignment horizontal="center" vertical="center" wrapText="1"/>
    </xf>
    <xf numFmtId="166" fontId="3" fillId="0" borderId="3" xfId="1" applyNumberFormat="1" applyFont="1" applyFill="1" applyBorder="1" applyAlignment="1">
      <alignment horizontal="center" vertical="center" wrapText="1"/>
    </xf>
    <xf numFmtId="9" fontId="9" fillId="0" borderId="4" xfId="1" applyFont="1" applyBorder="1" applyAlignment="1">
      <alignment horizontal="center" vertical="center" wrapText="1"/>
    </xf>
    <xf numFmtId="9" fontId="19" fillId="0" borderId="4" xfId="1" applyFont="1" applyBorder="1" applyAlignment="1">
      <alignment horizontal="center" vertical="center" wrapText="1"/>
    </xf>
    <xf numFmtId="9" fontId="11" fillId="0" borderId="4" xfId="1" applyFont="1" applyBorder="1" applyAlignment="1">
      <alignment horizontal="center" vertical="center" wrapText="1"/>
    </xf>
    <xf numFmtId="9" fontId="14" fillId="0" borderId="4" xfId="1" applyFont="1" applyBorder="1" applyAlignment="1">
      <alignment horizontal="center" vertical="center" wrapText="1"/>
    </xf>
    <xf numFmtId="9" fontId="0" fillId="0" borderId="0" xfId="1" applyFont="1"/>
    <xf numFmtId="0" fontId="3" fillId="0" borderId="0" xfId="0" applyFont="1" applyAlignment="1">
      <alignment horizontal="center" vertical="center" wrapText="1"/>
    </xf>
    <xf numFmtId="166" fontId="3" fillId="0" borderId="4" xfId="1" applyNumberFormat="1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right" vertical="center" wrapText="1"/>
    </xf>
    <xf numFmtId="1" fontId="20" fillId="0" borderId="4" xfId="0" applyNumberFormat="1" applyFont="1" applyBorder="1" applyAlignment="1">
      <alignment horizontal="center" vertical="center" wrapText="1"/>
    </xf>
    <xf numFmtId="9" fontId="20" fillId="0" borderId="4" xfId="1" applyFont="1" applyBorder="1" applyAlignment="1">
      <alignment horizontal="center" vertical="center" wrapText="1"/>
    </xf>
    <xf numFmtId="0" fontId="7" fillId="3" borderId="26" xfId="0" applyFont="1" applyFill="1" applyBorder="1" applyAlignment="1">
      <alignment horizontal="center" vertical="center" wrapText="1"/>
    </xf>
    <xf numFmtId="0" fontId="20" fillId="0" borderId="27" xfId="0" applyFont="1" applyBorder="1" applyAlignment="1">
      <alignment horizontal="center" vertical="center" wrapText="1"/>
    </xf>
    <xf numFmtId="0" fontId="20" fillId="0" borderId="27" xfId="0" applyFont="1" applyBorder="1" applyAlignment="1">
      <alignment horizontal="right" vertical="center" wrapText="1"/>
    </xf>
    <xf numFmtId="1" fontId="20" fillId="0" borderId="27" xfId="0" applyNumberFormat="1" applyFont="1" applyBorder="1" applyAlignment="1">
      <alignment horizontal="center" vertical="center" wrapText="1"/>
    </xf>
    <xf numFmtId="9" fontId="20" fillId="0" borderId="27" xfId="1" applyFont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17" fillId="0" borderId="25" xfId="0" applyFont="1" applyBorder="1" applyAlignment="1">
      <alignment horizontal="center" vertical="center" wrapText="1"/>
    </xf>
    <xf numFmtId="0" fontId="0" fillId="0" borderId="28" xfId="0" applyBorder="1" applyAlignment="1">
      <alignment horizontal="center"/>
    </xf>
    <xf numFmtId="1" fontId="0" fillId="0" borderId="25" xfId="0" applyNumberFormat="1" applyBorder="1" applyAlignment="1">
      <alignment horizontal="center"/>
    </xf>
    <xf numFmtId="9" fontId="0" fillId="0" borderId="25" xfId="1" applyFont="1" applyBorder="1" applyAlignment="1">
      <alignment horizontal="center"/>
    </xf>
    <xf numFmtId="0" fontId="6" fillId="0" borderId="5" xfId="0" applyFont="1" applyBorder="1" applyAlignment="1">
      <alignment horizontal="center" vertical="center" wrapText="1"/>
    </xf>
    <xf numFmtId="0" fontId="6" fillId="3" borderId="33" xfId="0" applyFont="1" applyFill="1" applyBorder="1" applyAlignment="1">
      <alignment vertical="center" wrapText="1"/>
    </xf>
    <xf numFmtId="0" fontId="6" fillId="3" borderId="16" xfId="0" applyFont="1" applyFill="1" applyBorder="1" applyAlignment="1">
      <alignment vertical="center" wrapText="1"/>
    </xf>
    <xf numFmtId="0" fontId="6" fillId="3" borderId="34" xfId="0" applyFont="1" applyFill="1" applyBorder="1" applyAlignment="1">
      <alignment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0" fillId="0" borderId="12" xfId="0" applyBorder="1"/>
    <xf numFmtId="0" fontId="7" fillId="2" borderId="10" xfId="0" applyFont="1" applyFill="1" applyBorder="1" applyAlignment="1">
      <alignment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vertical="center" wrapText="1"/>
    </xf>
    <xf numFmtId="0" fontId="6" fillId="2" borderId="33" xfId="0" applyFont="1" applyFill="1" applyBorder="1" applyAlignment="1">
      <alignment vertical="center" wrapText="1"/>
    </xf>
    <xf numFmtId="10" fontId="6" fillId="0" borderId="34" xfId="1" applyNumberFormat="1" applyFont="1" applyFill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10" fontId="20" fillId="0" borderId="34" xfId="1" applyNumberFormat="1" applyFont="1" applyFill="1" applyBorder="1" applyAlignment="1">
      <alignment horizontal="center" vertical="center" wrapText="1"/>
    </xf>
    <xf numFmtId="9" fontId="0" fillId="0" borderId="35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" fontId="0" fillId="0" borderId="11" xfId="0" applyNumberFormat="1" applyBorder="1" applyAlignment="1">
      <alignment horizontal="center" vertical="center"/>
    </xf>
    <xf numFmtId="0" fontId="0" fillId="0" borderId="12" xfId="0" applyBorder="1" applyAlignment="1">
      <alignment horizontal="center"/>
    </xf>
    <xf numFmtId="10" fontId="6" fillId="0" borderId="5" xfId="1" applyNumberFormat="1" applyFont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6" fillId="0" borderId="10" xfId="0" applyFont="1" applyBorder="1" applyAlignment="1">
      <alignment vertical="center" wrapText="1"/>
    </xf>
    <xf numFmtId="0" fontId="0" fillId="0" borderId="11" xfId="0" applyBorder="1"/>
    <xf numFmtId="0" fontId="2" fillId="2" borderId="10" xfId="0" applyFont="1" applyFill="1" applyBorder="1" applyAlignment="1">
      <alignment vertical="center" wrapText="1"/>
    </xf>
    <xf numFmtId="0" fontId="3" fillId="2" borderId="10" xfId="0" applyFont="1" applyFill="1" applyBorder="1" applyAlignment="1">
      <alignment vertical="center" wrapText="1"/>
    </xf>
    <xf numFmtId="0" fontId="3" fillId="2" borderId="33" xfId="0" applyFont="1" applyFill="1" applyBorder="1" applyAlignment="1">
      <alignment vertical="center" wrapText="1"/>
    </xf>
    <xf numFmtId="9" fontId="13" fillId="0" borderId="34" xfId="1" applyFont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9" fontId="0" fillId="0" borderId="35" xfId="1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 wrapText="1"/>
    </xf>
    <xf numFmtId="9" fontId="12" fillId="0" borderId="34" xfId="1" applyFont="1" applyBorder="1" applyAlignment="1">
      <alignment horizontal="center" vertical="center" wrapText="1"/>
    </xf>
    <xf numFmtId="0" fontId="0" fillId="0" borderId="25" xfId="0" applyBorder="1" applyAlignment="1">
      <alignment horizontal="center"/>
    </xf>
    <xf numFmtId="0" fontId="2" fillId="3" borderId="25" xfId="0" applyFont="1" applyFill="1" applyBorder="1" applyAlignment="1">
      <alignment horizontal="center" vertical="center" wrapText="1"/>
    </xf>
    <xf numFmtId="0" fontId="0" fillId="0" borderId="25" xfId="0" applyBorder="1" applyAlignment="1">
      <alignment horizontal="center" vertical="center"/>
    </xf>
    <xf numFmtId="9" fontId="0" fillId="0" borderId="25" xfId="1" applyFont="1" applyBorder="1" applyAlignment="1">
      <alignment horizontal="center" vertical="center"/>
    </xf>
    <xf numFmtId="0" fontId="12" fillId="0" borderId="27" xfId="0" applyFont="1" applyBorder="1" applyAlignment="1">
      <alignment horizontal="center" vertical="center" wrapText="1"/>
    </xf>
    <xf numFmtId="9" fontId="12" fillId="0" borderId="27" xfId="1" applyFont="1" applyBorder="1" applyAlignment="1">
      <alignment horizontal="center" vertical="center" wrapText="1"/>
    </xf>
    <xf numFmtId="0" fontId="7" fillId="2" borderId="15" xfId="0" applyFont="1" applyFill="1" applyBorder="1" applyAlignment="1">
      <alignment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7" fillId="3" borderId="17" xfId="0" applyFont="1" applyFill="1" applyBorder="1" applyAlignment="1">
      <alignment horizontal="center" vertical="center" wrapText="1"/>
    </xf>
    <xf numFmtId="9" fontId="6" fillId="0" borderId="34" xfId="1" applyFont="1" applyBorder="1" applyAlignment="1">
      <alignment horizontal="center" vertical="center" wrapText="1"/>
    </xf>
    <xf numFmtId="166" fontId="0" fillId="0" borderId="35" xfId="1" applyNumberFormat="1" applyFont="1" applyBorder="1" applyAlignment="1">
      <alignment horizontal="center" vertical="center"/>
    </xf>
    <xf numFmtId="9" fontId="20" fillId="0" borderId="34" xfId="1" applyFont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left" vertical="center" wrapText="1"/>
    </xf>
    <xf numFmtId="9" fontId="17" fillId="0" borderId="35" xfId="1" applyFont="1" applyFill="1" applyBorder="1" applyAlignment="1">
      <alignment horizontal="center" vertical="center" wrapText="1"/>
    </xf>
    <xf numFmtId="0" fontId="12" fillId="0" borderId="26" xfId="0" applyFont="1" applyBorder="1" applyAlignment="1">
      <alignment horizontal="center" vertical="center" wrapText="1"/>
    </xf>
    <xf numFmtId="9" fontId="0" fillId="0" borderId="39" xfId="1" applyFont="1" applyBorder="1" applyAlignment="1">
      <alignment horizontal="center" vertical="center"/>
    </xf>
    <xf numFmtId="9" fontId="3" fillId="0" borderId="25" xfId="1" applyFont="1" applyBorder="1" applyAlignment="1">
      <alignment horizontal="center" vertical="center" wrapText="1"/>
    </xf>
    <xf numFmtId="9" fontId="12" fillId="0" borderId="3" xfId="1" applyFont="1" applyFill="1" applyBorder="1" applyAlignment="1">
      <alignment horizontal="center" vertical="center" wrapText="1"/>
    </xf>
    <xf numFmtId="44" fontId="0" fillId="0" borderId="25" xfId="2" applyFont="1" applyBorder="1" applyAlignment="1">
      <alignment horizontal="center" vertical="center"/>
    </xf>
    <xf numFmtId="165" fontId="0" fillId="0" borderId="25" xfId="2" applyNumberFormat="1" applyFont="1" applyBorder="1" applyAlignment="1">
      <alignment horizontal="center" vertical="center"/>
    </xf>
    <xf numFmtId="165" fontId="12" fillId="0" borderId="1" xfId="2" applyNumberFormat="1" applyFont="1" applyFill="1" applyBorder="1" applyAlignment="1">
      <alignment horizontal="center" vertical="center" wrapText="1"/>
    </xf>
    <xf numFmtId="165" fontId="12" fillId="0" borderId="40" xfId="2" applyNumberFormat="1" applyFont="1" applyFill="1" applyBorder="1" applyAlignment="1">
      <alignment horizontal="center" vertical="center" wrapText="1"/>
    </xf>
    <xf numFmtId="9" fontId="12" fillId="0" borderId="1" xfId="1" applyFont="1" applyFill="1" applyBorder="1" applyAlignment="1">
      <alignment horizontal="center" vertical="center" wrapText="1"/>
    </xf>
    <xf numFmtId="9" fontId="12" fillId="0" borderId="40" xfId="1" applyFont="1" applyFill="1" applyBorder="1" applyAlignment="1">
      <alignment horizontal="center" vertical="center" wrapText="1"/>
    </xf>
    <xf numFmtId="3" fontId="12" fillId="0" borderId="27" xfId="0" applyNumberFormat="1" applyFont="1" applyBorder="1" applyAlignment="1">
      <alignment horizontal="center" vertical="center" wrapText="1"/>
    </xf>
    <xf numFmtId="2" fontId="12" fillId="0" borderId="3" xfId="0" applyNumberFormat="1" applyFont="1" applyBorder="1" applyAlignment="1">
      <alignment horizontal="center" vertical="center" wrapText="1"/>
    </xf>
    <xf numFmtId="2" fontId="12" fillId="0" borderId="27" xfId="0" applyNumberFormat="1" applyFont="1" applyBorder="1" applyAlignment="1">
      <alignment horizontal="center" vertical="center" wrapText="1"/>
    </xf>
    <xf numFmtId="164" fontId="0" fillId="0" borderId="25" xfId="0" applyNumberFormat="1" applyBorder="1" applyAlignment="1">
      <alignment horizontal="center" vertical="center"/>
    </xf>
    <xf numFmtId="0" fontId="17" fillId="0" borderId="5" xfId="0" applyFont="1" applyBorder="1" applyAlignment="1">
      <alignment horizontal="center" vertical="center" wrapText="1"/>
    </xf>
    <xf numFmtId="10" fontId="17" fillId="0" borderId="34" xfId="1" applyNumberFormat="1" applyFont="1" applyFill="1" applyBorder="1" applyAlignment="1">
      <alignment horizontal="center" vertical="center" wrapText="1"/>
    </xf>
    <xf numFmtId="9" fontId="17" fillId="0" borderId="34" xfId="1" applyFont="1" applyBorder="1" applyAlignment="1">
      <alignment horizontal="center" vertical="center" wrapText="1"/>
    </xf>
    <xf numFmtId="165" fontId="13" fillId="0" borderId="1" xfId="2" applyNumberFormat="1" applyFont="1" applyFill="1" applyBorder="1" applyAlignment="1">
      <alignment horizontal="center" vertical="center" wrapText="1"/>
    </xf>
    <xf numFmtId="9" fontId="13" fillId="0" borderId="1" xfId="1" applyFont="1" applyFill="1" applyBorder="1" applyAlignment="1">
      <alignment horizontal="center" vertical="center" wrapText="1"/>
    </xf>
    <xf numFmtId="2" fontId="13" fillId="0" borderId="3" xfId="0" applyNumberFormat="1" applyFont="1" applyBorder="1" applyAlignment="1">
      <alignment horizontal="center" vertical="center" wrapText="1"/>
    </xf>
    <xf numFmtId="9" fontId="6" fillId="0" borderId="25" xfId="1" applyFont="1" applyBorder="1" applyAlignment="1">
      <alignment horizontal="center" vertical="center" wrapText="1"/>
    </xf>
    <xf numFmtId="3" fontId="0" fillId="0" borderId="25" xfId="0" applyNumberFormat="1" applyBorder="1" applyAlignment="1">
      <alignment horizontal="center" vertical="center"/>
    </xf>
    <xf numFmtId="166" fontId="13" fillId="0" borderId="4" xfId="1" applyNumberFormat="1" applyFont="1" applyBorder="1" applyAlignment="1">
      <alignment horizontal="center" vertical="center" wrapText="1"/>
    </xf>
    <xf numFmtId="166" fontId="3" fillId="0" borderId="3" xfId="1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9" fontId="12" fillId="0" borderId="1" xfId="1" applyFont="1" applyBorder="1" applyAlignment="1">
      <alignment horizontal="center" vertical="center" wrapText="1"/>
    </xf>
    <xf numFmtId="9" fontId="12" fillId="0" borderId="4" xfId="1" applyFont="1" applyFill="1" applyBorder="1" applyAlignment="1">
      <alignment horizontal="center" vertical="center" wrapText="1"/>
    </xf>
    <xf numFmtId="9" fontId="21" fillId="0" borderId="4" xfId="1" applyFont="1" applyBorder="1" applyAlignment="1">
      <alignment horizontal="center" vertical="center" wrapText="1"/>
    </xf>
    <xf numFmtId="44" fontId="22" fillId="0" borderId="2" xfId="2" applyFont="1" applyFill="1" applyBorder="1" applyAlignment="1">
      <alignment horizontal="center" vertical="center" wrapText="1"/>
    </xf>
    <xf numFmtId="44" fontId="22" fillId="0" borderId="4" xfId="2" applyFont="1" applyBorder="1" applyAlignment="1">
      <alignment horizontal="center" vertical="center" wrapText="1"/>
    </xf>
    <xf numFmtId="3" fontId="22" fillId="0" borderId="4" xfId="0" applyNumberFormat="1" applyFont="1" applyBorder="1" applyAlignment="1">
      <alignment horizontal="center" vertical="center" wrapText="1"/>
    </xf>
    <xf numFmtId="9" fontId="14" fillId="0" borderId="4" xfId="1" applyFont="1" applyFill="1" applyBorder="1" applyAlignment="1">
      <alignment horizontal="center" vertical="center" wrapText="1"/>
    </xf>
    <xf numFmtId="165" fontId="12" fillId="0" borderId="2" xfId="2" applyNumberFormat="1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6" fillId="0" borderId="20" xfId="0" applyFont="1" applyBorder="1" applyAlignment="1">
      <alignment horizontal="left" vertical="center" wrapText="1"/>
    </xf>
    <xf numFmtId="0" fontId="6" fillId="0" borderId="24" xfId="0" applyFont="1" applyBorder="1" applyAlignment="1">
      <alignment horizontal="left" vertical="center" wrapText="1"/>
    </xf>
    <xf numFmtId="0" fontId="6" fillId="0" borderId="23" xfId="0" applyFont="1" applyBorder="1" applyAlignment="1">
      <alignment horizontal="left" vertical="center" wrapText="1"/>
    </xf>
    <xf numFmtId="0" fontId="5" fillId="0" borderId="20" xfId="0" applyFont="1" applyBorder="1" applyAlignment="1">
      <alignment horizontal="left" vertical="center" wrapText="1"/>
    </xf>
    <xf numFmtId="0" fontId="5" fillId="0" borderId="24" xfId="0" applyFont="1" applyBorder="1" applyAlignment="1">
      <alignment horizontal="left" vertical="center" wrapText="1"/>
    </xf>
    <xf numFmtId="0" fontId="5" fillId="0" borderId="23" xfId="0" applyFont="1" applyBorder="1" applyAlignment="1">
      <alignment horizontal="left" vertical="center" wrapText="1"/>
    </xf>
    <xf numFmtId="0" fontId="6" fillId="3" borderId="22" xfId="0" applyFont="1" applyFill="1" applyBorder="1" applyAlignment="1">
      <alignment vertical="center" wrapText="1"/>
    </xf>
    <xf numFmtId="0" fontId="6" fillId="3" borderId="19" xfId="0" applyFont="1" applyFill="1" applyBorder="1" applyAlignment="1">
      <alignment vertical="center" wrapText="1"/>
    </xf>
    <xf numFmtId="0" fontId="6" fillId="3" borderId="21" xfId="0" applyFont="1" applyFill="1" applyBorder="1" applyAlignment="1">
      <alignment vertical="center" wrapText="1"/>
    </xf>
    <xf numFmtId="0" fontId="3" fillId="3" borderId="22" xfId="0" applyFont="1" applyFill="1" applyBorder="1" applyAlignment="1">
      <alignment vertical="center" wrapText="1"/>
    </xf>
    <xf numFmtId="0" fontId="3" fillId="3" borderId="19" xfId="0" applyFont="1" applyFill="1" applyBorder="1" applyAlignment="1">
      <alignment vertical="center" wrapText="1"/>
    </xf>
    <xf numFmtId="0" fontId="3" fillId="3" borderId="21" xfId="0" applyFont="1" applyFill="1" applyBorder="1" applyAlignment="1">
      <alignment vertical="center" wrapText="1"/>
    </xf>
    <xf numFmtId="0" fontId="4" fillId="0" borderId="20" xfId="0" applyFont="1" applyBorder="1" applyAlignment="1">
      <alignment horizontal="left" vertical="center" wrapText="1"/>
    </xf>
    <xf numFmtId="0" fontId="4" fillId="0" borderId="24" xfId="0" applyFont="1" applyBorder="1" applyAlignment="1">
      <alignment horizontal="left" vertical="center" wrapText="1"/>
    </xf>
    <xf numFmtId="0" fontId="4" fillId="0" borderId="23" xfId="0" applyFont="1" applyBorder="1" applyAlignment="1">
      <alignment horizontal="left" vertical="center" wrapText="1"/>
    </xf>
    <xf numFmtId="0" fontId="3" fillId="0" borderId="20" xfId="0" applyFont="1" applyBorder="1" applyAlignment="1">
      <alignment horizontal="left" vertical="center" wrapText="1"/>
    </xf>
    <xf numFmtId="0" fontId="3" fillId="0" borderId="24" xfId="0" applyFont="1" applyBorder="1" applyAlignment="1">
      <alignment horizontal="left" vertical="center" wrapText="1"/>
    </xf>
    <xf numFmtId="0" fontId="3" fillId="0" borderId="2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6" fillId="3" borderId="10" xfId="0" applyFont="1" applyFill="1" applyBorder="1" applyAlignment="1">
      <alignment vertical="center" wrapText="1"/>
    </xf>
    <xf numFmtId="0" fontId="5" fillId="0" borderId="29" xfId="0" applyFont="1" applyBorder="1" applyAlignment="1">
      <alignment horizontal="center" wrapText="1"/>
    </xf>
    <xf numFmtId="0" fontId="5" fillId="0" borderId="27" xfId="0" applyFont="1" applyBorder="1" applyAlignment="1">
      <alignment horizontal="center" wrapText="1"/>
    </xf>
    <xf numFmtId="0" fontId="6" fillId="3" borderId="15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33" xfId="0" applyFont="1" applyFill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5" fillId="0" borderId="34" xfId="0" applyFont="1" applyBorder="1" applyAlignment="1">
      <alignment horizontal="left" vertical="center" wrapText="1"/>
    </xf>
    <xf numFmtId="0" fontId="5" fillId="0" borderId="35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left" vertical="center" wrapText="1"/>
    </xf>
    <xf numFmtId="0" fontId="6" fillId="0" borderId="34" xfId="0" applyFont="1" applyBorder="1" applyAlignment="1">
      <alignment horizontal="left" vertical="center" wrapText="1"/>
    </xf>
    <xf numFmtId="0" fontId="6" fillId="0" borderId="35" xfId="0" applyFont="1" applyBorder="1" applyAlignment="1">
      <alignment horizontal="left" vertical="center" wrapText="1"/>
    </xf>
    <xf numFmtId="0" fontId="8" fillId="0" borderId="15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3" borderId="10" xfId="0" applyFont="1" applyFill="1" applyBorder="1" applyAlignment="1">
      <alignment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6" fillId="3" borderId="15" xfId="0" applyFont="1" applyFill="1" applyBorder="1" applyAlignment="1">
      <alignment vertical="center" wrapText="1"/>
    </xf>
    <xf numFmtId="0" fontId="6" fillId="3" borderId="33" xfId="0" applyFont="1" applyFill="1" applyBorder="1" applyAlignment="1">
      <alignment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left" vertical="center" wrapText="1"/>
    </xf>
    <xf numFmtId="0" fontId="5" fillId="0" borderId="37" xfId="0" applyFont="1" applyBorder="1" applyAlignment="1">
      <alignment horizontal="left" vertical="center" wrapText="1"/>
    </xf>
    <xf numFmtId="0" fontId="5" fillId="0" borderId="38" xfId="0" applyFont="1" applyBorder="1" applyAlignment="1">
      <alignment horizontal="left" vertical="center" wrapText="1"/>
    </xf>
  </cellXfs>
  <cellStyles count="3">
    <cellStyle name="Moneda" xfId="2" builtinId="4"/>
    <cellStyle name="Normal" xfId="0" builtinId="0"/>
    <cellStyle name="Porcentaje" xfId="1" builtinId="5"/>
  </cellStyles>
  <dxfs count="0"/>
  <tableStyles count="1" defaultTableStyle="TableStyleMedium2" defaultPivotStyle="PivotStyleLight16">
    <tableStyle name="Invisible" pivot="0" table="0" count="0" xr9:uid="{7DB30F20-1350-4347-B61A-0EE04AF041C2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externalLink" Target="externalLinks/externalLink4.xml"/><Relationship Id="rId50" Type="http://schemas.openxmlformats.org/officeDocument/2006/relationships/externalLink" Target="externalLinks/externalLink7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externalLink" Target="externalLinks/externalLink2.xml"/><Relationship Id="rId53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externalLink" Target="externalLinks/externalLink1.xml"/><Relationship Id="rId52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externalLink" Target="externalLinks/externalLink5.xml"/><Relationship Id="rId8" Type="http://schemas.openxmlformats.org/officeDocument/2006/relationships/worksheet" Target="worksheets/sheet8.xml"/><Relationship Id="rId51" Type="http://schemas.openxmlformats.org/officeDocument/2006/relationships/theme" Target="theme/theme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externalLink" Target="externalLinks/externalLink3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externalLink" Target="externalLinks/externalLink6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Fin!$A$11</c:f>
              <c:strCache>
                <c:ptCount val="1"/>
                <c:pt idx="0">
                  <c:v>Formados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overflow" horzOverflow="overflow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Fin!$B$10:$G$10</c:f>
              <c:strCache>
                <c:ptCount val="6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</c:strCache>
            </c:strRef>
          </c:cat>
          <c:val>
            <c:numRef>
              <c:f>Fin!$B$11:$G$11</c:f>
              <c:numCache>
                <c:formatCode>General</c:formatCode>
                <c:ptCount val="6"/>
                <c:pt idx="0">
                  <c:v>0</c:v>
                </c:pt>
                <c:pt idx="1">
                  <c:v>74</c:v>
                </c:pt>
                <c:pt idx="2">
                  <c:v>291</c:v>
                </c:pt>
                <c:pt idx="3">
                  <c:v>502</c:v>
                </c:pt>
                <c:pt idx="4">
                  <c:v>1087</c:v>
                </c:pt>
                <c:pt idx="5">
                  <c:v>1787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73-4811-8807-367B1D6C1A58}"/>
            </c:ext>
          </c:extLst>
        </c:ser>
        <c:ser>
          <c:idx val="1"/>
          <c:order val="1"/>
          <c:tx>
            <c:strRef>
              <c:f>Fin!$A$12</c:f>
              <c:strCache>
                <c:ptCount val="1"/>
                <c:pt idx="0">
                  <c:v>FI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Fin!$B$10:$G$10</c:f>
              <c:strCache>
                <c:ptCount val="6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</c:strCache>
            </c:strRef>
          </c:cat>
          <c:val>
            <c:numRef>
              <c:f>Fin!$B$12:$G$12</c:f>
            </c:numRef>
          </c:val>
          <c:extLst>
            <c:ext xmlns:c16="http://schemas.microsoft.com/office/drawing/2014/chart" uri="{C3380CC4-5D6E-409C-BE32-E72D297353CC}">
              <c16:uniqueId val="{00000003-7C4A-45E9-94F0-D1B3CEB968EB}"/>
            </c:ext>
          </c:extLst>
        </c:ser>
        <c:ser>
          <c:idx val="2"/>
          <c:order val="2"/>
          <c:tx>
            <c:strRef>
              <c:f>Fin!$A$13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Fin!$B$10:$G$10</c:f>
              <c:strCache>
                <c:ptCount val="6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</c:strCache>
            </c:strRef>
          </c:cat>
          <c:val>
            <c:numRef>
              <c:f>Fin!$B$13:$G$13</c:f>
            </c:numRef>
          </c:val>
          <c:extLst>
            <c:ext xmlns:c16="http://schemas.microsoft.com/office/drawing/2014/chart" uri="{C3380CC4-5D6E-409C-BE32-E72D297353CC}">
              <c16:uniqueId val="{00000004-7C4A-45E9-94F0-D1B3CEB968EB}"/>
            </c:ext>
          </c:extLst>
        </c:ser>
        <c:ser>
          <c:idx val="3"/>
          <c:order val="3"/>
          <c:tx>
            <c:strRef>
              <c:f>Fin!$A$14</c:f>
              <c:strCache>
                <c:ptCount val="1"/>
                <c:pt idx="0">
                  <c:v>CBFP</c:v>
                </c:pt>
              </c:strCache>
            </c:strRef>
          </c:tx>
          <c:spPr>
            <a:solidFill>
              <a:schemeClr val="accent4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Fin!$B$10:$G$10</c:f>
              <c:strCache>
                <c:ptCount val="6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</c:strCache>
            </c:strRef>
          </c:cat>
          <c:val>
            <c:numRef>
              <c:f>Fin!$B$14:$G$14</c:f>
            </c:numRef>
          </c:val>
          <c:extLst>
            <c:ext xmlns:c16="http://schemas.microsoft.com/office/drawing/2014/chart" uri="{C3380CC4-5D6E-409C-BE32-E72D297353CC}">
              <c16:uniqueId val="{00000005-7C4A-45E9-94F0-D1B3CEB968EB}"/>
            </c:ext>
          </c:extLst>
        </c:ser>
        <c:ser>
          <c:idx val="4"/>
          <c:order val="4"/>
          <c:tx>
            <c:strRef>
              <c:f>Fin!$A$15</c:f>
              <c:strCache>
                <c:ptCount val="1"/>
                <c:pt idx="0">
                  <c:v>A Formar en el Año</c:v>
                </c:pt>
              </c:strCache>
            </c:strRef>
          </c:tx>
          <c:spPr>
            <a:solidFill>
              <a:schemeClr val="accent5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1.351184828814016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C4A-45E9-94F0-D1B3CEB968EB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 i="0" u="none" strike="noStrike" kern="1200" baseline="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3953-4E1B-AC2F-4DA635876206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 i="0" u="none" strike="noStrike" kern="1200" baseline="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3953-4E1B-AC2F-4DA63587620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Fin!$B$10:$G$10</c:f>
              <c:strCache>
                <c:ptCount val="6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</c:strCache>
            </c:strRef>
          </c:cat>
          <c:val>
            <c:numRef>
              <c:f>Fin!$B$15:$G$15</c:f>
              <c:numCache>
                <c:formatCode>0</c:formatCode>
                <c:ptCount val="6"/>
                <c:pt idx="0">
                  <c:v>191.66666666666666</c:v>
                </c:pt>
                <c:pt idx="1">
                  <c:v>375</c:v>
                </c:pt>
                <c:pt idx="2">
                  <c:v>558.33333333333337</c:v>
                </c:pt>
                <c:pt idx="3">
                  <c:v>741.66666666666674</c:v>
                </c:pt>
                <c:pt idx="4">
                  <c:v>925.00000000000011</c:v>
                </c:pt>
                <c:pt idx="5">
                  <c:v>1108.3333333333335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C4A-45E9-94F0-D1B3CEB968EB}"/>
            </c:ext>
          </c:extLst>
        </c:ser>
        <c:ser>
          <c:idx val="5"/>
          <c:order val="5"/>
          <c:tx>
            <c:strRef>
              <c:f>Fin!$A$16</c:f>
              <c:strCache>
                <c:ptCount val="1"/>
                <c:pt idx="0">
                  <c:v>Indicador</c:v>
                </c:pt>
              </c:strCache>
            </c:strRef>
          </c:tx>
          <c:spPr>
            <a:solidFill>
              <a:schemeClr val="accent6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dLbl>
              <c:idx val="0"/>
              <c:layout>
                <c:manualLayout>
                  <c:x val="2.5814778960955146E-3"/>
                  <c:y val="6.832166812481773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93F-4E7E-B1CB-3C8F4084057A}"/>
                </c:ext>
              </c:extLst>
            </c:dLbl>
            <c:dLbl>
              <c:idx val="1"/>
              <c:layout>
                <c:manualLayout>
                  <c:x val="-2.3663274020714797E-17"/>
                  <c:y val="8.8975379880153096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93F-4E7E-B1CB-3C8F4084057A}"/>
                </c:ext>
              </c:extLst>
            </c:dLbl>
            <c:dLbl>
              <c:idx val="2"/>
              <c:layout>
                <c:manualLayout>
                  <c:x val="-4.7326548041429594E-17"/>
                  <c:y val="1.038508708895778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93F-4E7E-B1CB-3C8F4084057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Fin!$B$10:$G$10</c:f>
              <c:strCache>
                <c:ptCount val="6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</c:strCache>
            </c:strRef>
          </c:cat>
          <c:val>
            <c:numRef>
              <c:f>Fin!$B$16:$G$16</c:f>
              <c:numCache>
                <c:formatCode>0%</c:formatCode>
                <c:ptCount val="6"/>
                <c:pt idx="0">
                  <c:v>0</c:v>
                </c:pt>
                <c:pt idx="1">
                  <c:v>0.19733333333333333</c:v>
                </c:pt>
                <c:pt idx="2">
                  <c:v>0.52119402985074625</c:v>
                </c:pt>
                <c:pt idx="3">
                  <c:v>0.67685393258426962</c:v>
                </c:pt>
                <c:pt idx="4">
                  <c:v>1.1751351351351349</c:v>
                </c:pt>
                <c:pt idx="5">
                  <c:v>1.6123308270676691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7C4A-45E9-94F0-D1B3CEB968EB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926554832"/>
        <c:axId val="926558672"/>
      </c:barChart>
      <c:catAx>
        <c:axId val="926554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s-MX"/>
          </a:p>
        </c:txPr>
        <c:crossAx val="926558672"/>
        <c:crosses val="autoZero"/>
        <c:auto val="1"/>
        <c:lblAlgn val="ctr"/>
        <c:lblOffset val="100"/>
        <c:noMultiLvlLbl val="0"/>
      </c:catAx>
      <c:valAx>
        <c:axId val="926558672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926554832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>
            <a:solidFill>
              <a:schemeClr val="dk1">
                <a:lumMod val="35000"/>
                <a:lumOff val="65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1.3149999999999999" header="0.3" footer="0.3"/>
    <c:pageSetup paperSize="9"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'Actividad 1.2'!$A$11</c:f>
              <c:strCache>
                <c:ptCount val="1"/>
                <c:pt idx="0">
                  <c:v>Validados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'Actividad 1.2'!$B$10:$G$10</c:f>
              <c:strCache>
                <c:ptCount val="6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</c:strCache>
            </c:strRef>
          </c:cat>
          <c:val>
            <c:numRef>
              <c:f>'Actividad 1.2'!$B$11:$G$11</c:f>
              <c:numCache>
                <c:formatCode>General</c:formatCode>
                <c:ptCount val="6"/>
                <c:pt idx="0">
                  <c:v>0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0F-48A6-9779-1CCB6ADBF5F5}"/>
            </c:ext>
          </c:extLst>
        </c:ser>
        <c:ser>
          <c:idx val="1"/>
          <c:order val="1"/>
          <c:tx>
            <c:strRef>
              <c:f>'Actividad 1.2'!$A$12</c:f>
              <c:strCache>
                <c:ptCount val="1"/>
                <c:pt idx="0">
                  <c:v>Enviados a validar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'Actividad 1.2'!$B$10:$G$10</c:f>
              <c:strCache>
                <c:ptCount val="6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</c:strCache>
            </c:strRef>
          </c:cat>
          <c:val>
            <c:numRef>
              <c:f>'Actividad 1.2'!$B$12:$G$12</c:f>
              <c:numCache>
                <c:formatCode>0</c:formatCode>
                <c:ptCount val="6"/>
                <c:pt idx="0">
                  <c:v>2.0833333333333335</c:v>
                </c:pt>
                <c:pt idx="1">
                  <c:v>4.166666666666667</c:v>
                </c:pt>
                <c:pt idx="2">
                  <c:v>6.25</c:v>
                </c:pt>
                <c:pt idx="3">
                  <c:v>8.3333333333333339</c:v>
                </c:pt>
                <c:pt idx="4">
                  <c:v>10.416666666666668</c:v>
                </c:pt>
                <c:pt idx="5">
                  <c:v>12.500000000000002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50F-48A6-9779-1CCB6ADBF5F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79421359"/>
        <c:axId val="179449199"/>
      </c:barChart>
      <c:catAx>
        <c:axId val="1794213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79449199"/>
        <c:crosses val="autoZero"/>
        <c:auto val="1"/>
        <c:lblAlgn val="ctr"/>
        <c:lblOffset val="100"/>
        <c:noMultiLvlLbl val="0"/>
      </c:catAx>
      <c:valAx>
        <c:axId val="1794491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79421359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>
            <a:solidFill>
              <a:schemeClr val="lt1">
                <a:lumMod val="95000"/>
                <a:alpha val="54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'Actividad 1.3.1'!$A$11</c:f>
              <c:strCache>
                <c:ptCount val="1"/>
                <c:pt idx="0">
                  <c:v>Convenios Suscritos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'Actividad 1.3.1'!$B$10:$G$10</c15:sqref>
                  </c15:fullRef>
                </c:ext>
              </c:extLst>
              <c:f>('Actividad 1.3.1'!$D$10,'Actividad 1.3.1'!$G$10)</c:f>
              <c:strCache>
                <c:ptCount val="2"/>
                <c:pt idx="0">
                  <c:v>Mar.</c:v>
                </c:pt>
                <c:pt idx="1">
                  <c:v>Jun.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'Actividad 1.3.1'!$B$11:$G$11</c15:sqref>
                  </c15:fullRef>
                </c:ext>
              </c:extLst>
              <c:f>('Actividad 1.3.1'!$D$11,'Actividad 1.3.1'!$G$11)</c:f>
              <c:numCache>
                <c:formatCode>General</c:formatCode>
                <c:ptCount val="2"/>
                <c:pt idx="0">
                  <c:v>25</c:v>
                </c:pt>
                <c:pt idx="1">
                  <c:v>51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'Actividad 1.3.1'!$B$11</c15:sqref>
                  <c15:dLbl>
                    <c:idx val="-1"/>
                    <c:delete val="1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0-1264-412F-B564-E996A3156255}"/>
                      </c:ext>
                    </c:extLst>
                  </c15:dLbl>
                </c15:categoryFilterException>
                <c15:categoryFilterException>
                  <c15:sqref>'Actividad 1.3.1'!$C$11</c15:sqref>
                  <c15:dLbl>
                    <c:idx val="-1"/>
                    <c:delete val="1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1-1264-412F-B564-E996A3156255}"/>
                      </c:ext>
                    </c:extLst>
                  </c15:dLbl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0-6B93-4DEB-8685-B73C68DBB517}"/>
            </c:ext>
          </c:extLst>
        </c:ser>
        <c:ser>
          <c:idx val="1"/>
          <c:order val="1"/>
          <c:tx>
            <c:strRef>
              <c:f>'Actividad 1.3.1'!$A$12</c:f>
              <c:strCache>
                <c:ptCount val="1"/>
                <c:pt idx="0">
                  <c:v>Convenios Programados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'Actividad 1.3.1'!$B$10:$G$10</c15:sqref>
                  </c15:fullRef>
                </c:ext>
              </c:extLst>
              <c:f>('Actividad 1.3.1'!$D$10,'Actividad 1.3.1'!$G$10)</c:f>
              <c:strCache>
                <c:ptCount val="2"/>
                <c:pt idx="0">
                  <c:v>Mar.</c:v>
                </c:pt>
                <c:pt idx="1">
                  <c:v>Jun.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'Actividad 1.3.1'!$B$12:$G$12</c15:sqref>
                  </c15:fullRef>
                </c:ext>
              </c:extLst>
              <c:f>('Actividad 1.3.1'!$D$12,'Actividad 1.3.1'!$G$12)</c:f>
              <c:numCache>
                <c:formatCode>General</c:formatCode>
                <c:ptCount val="2"/>
                <c:pt idx="0">
                  <c:v>20</c:v>
                </c:pt>
                <c:pt idx="1">
                  <c:v>40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'Actividad 1.3.1'!$B$12</c15:sqref>
                  <c15:dLbl>
                    <c:idx val="-1"/>
                    <c:delete val="1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2-1264-412F-B564-E996A3156255}"/>
                      </c:ext>
                    </c:extLst>
                  </c15:dLbl>
                </c15:categoryFilterException>
                <c15:categoryFilterException>
                  <c15:sqref>'Actividad 1.3.1'!$C$12</c15:sqref>
                  <c15:dLbl>
                    <c:idx val="-1"/>
                    <c:delete val="1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3-1264-412F-B564-E996A3156255}"/>
                      </c:ext>
                    </c:extLst>
                  </c15:dLbl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1-6B93-4DEB-8685-B73C68DBB517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1030053471"/>
        <c:axId val="1030048191"/>
      </c:barChart>
      <c:catAx>
        <c:axId val="103005347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030048191"/>
        <c:crosses val="autoZero"/>
        <c:auto val="1"/>
        <c:lblAlgn val="ctr"/>
        <c:lblOffset val="100"/>
        <c:noMultiLvlLbl val="0"/>
      </c:catAx>
      <c:valAx>
        <c:axId val="1030048191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03005347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'Actividad 1.3.2'!$A$11</c:f>
              <c:strCache>
                <c:ptCount val="1"/>
                <c:pt idx="0">
                  <c:v>Numerador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accent1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'Actividad 1.3.2'!$B$10:$G$10</c15:sqref>
                  </c15:fullRef>
                </c:ext>
              </c:extLst>
              <c:f>('Actividad 1.3.2'!$D$10,'Actividad 1.3.2'!$G$10)</c:f>
              <c:strCache>
                <c:ptCount val="2"/>
                <c:pt idx="0">
                  <c:v>Mar.</c:v>
                </c:pt>
                <c:pt idx="1">
                  <c:v>Jun.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'Actividad 1.3.2'!$B$11:$G$11</c15:sqref>
                  </c15:fullRef>
                </c:ext>
              </c:extLst>
              <c:f>('Actividad 1.3.2'!$D$11,'Actividad 1.3.2'!$G$11)</c:f>
              <c:numCache>
                <c:formatCode>General</c:formatCode>
                <c:ptCount val="2"/>
                <c:pt idx="0" formatCode="_-&quot;$&quot;* #,##0_-;\-&quot;$&quot;* #,##0_-;_-&quot;$&quot;* &quot;-&quot;??_-;_-@_-">
                  <c:v>10195066</c:v>
                </c:pt>
                <c:pt idx="1" formatCode="_-&quot;$&quot;* #,##0_-;\-&quot;$&quot;* #,##0_-;_-&quot;$&quot;* &quot;-&quot;??_-;_-@_-">
                  <c:v>25595837.490000002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CB-46DA-BDB4-27930B771C58}"/>
            </c:ext>
          </c:extLst>
        </c:ser>
        <c:ser>
          <c:idx val="1"/>
          <c:order val="1"/>
          <c:tx>
            <c:strRef>
              <c:f>'Actividad 1.3.2'!$A$12</c:f>
              <c:strCache>
                <c:ptCount val="1"/>
                <c:pt idx="0">
                  <c:v>Denominador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accent2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75000"/>
                </a:schemeClr>
              </a:contourClr>
            </a:sp3d>
          </c:spPr>
          <c:invertIfNegative val="0"/>
          <c:dLbls>
            <c:dLbl>
              <c:idx val="0"/>
              <c:layout>
                <c:manualLayout>
                  <c:x val="4.9028400597907328E-2"/>
                  <c:y val="-3.45323688842510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FCB-46DA-BDB4-27930B771C5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'Actividad 1.3.2'!$B$10:$G$10</c15:sqref>
                  </c15:fullRef>
                </c:ext>
              </c:extLst>
              <c:f>('Actividad 1.3.2'!$D$10,'Actividad 1.3.2'!$G$10)</c:f>
              <c:strCache>
                <c:ptCount val="2"/>
                <c:pt idx="0">
                  <c:v>Mar.</c:v>
                </c:pt>
                <c:pt idx="1">
                  <c:v>Jun.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'Actividad 1.3.2'!$B$12:$G$12</c15:sqref>
                  </c15:fullRef>
                </c:ext>
              </c:extLst>
              <c:f>('Actividad 1.3.2'!$D$12,'Actividad 1.3.2'!$G$12)</c:f>
              <c:numCache>
                <c:formatCode>General</c:formatCode>
                <c:ptCount val="2"/>
                <c:pt idx="0" formatCode="_-&quot;$&quot;* #,##0_-;\-&quot;$&quot;* #,##0_-;_-&quot;$&quot;* &quot;-&quot;??_-;_-@_-">
                  <c:v>10770764</c:v>
                </c:pt>
                <c:pt idx="1" formatCode="_-&quot;$&quot;* #,##0_-;\-&quot;$&quot;* #,##0_-;_-&quot;$&quot;* &quot;-&quot;??_-;_-@_-">
                  <c:v>18560672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FCB-46DA-BDB4-27930B771C5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5"/>
        <c:shape val="box"/>
        <c:axId val="137907919"/>
        <c:axId val="137908399"/>
        <c:axId val="0"/>
      </c:bar3DChart>
      <c:catAx>
        <c:axId val="1379079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37908399"/>
        <c:crosses val="autoZero"/>
        <c:auto val="1"/>
        <c:lblAlgn val="ctr"/>
        <c:lblOffset val="100"/>
        <c:noMultiLvlLbl val="0"/>
      </c:catAx>
      <c:valAx>
        <c:axId val="1379083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37907919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>
            <a:solidFill>
              <a:schemeClr val="dk1">
                <a:lumMod val="35000"/>
                <a:lumOff val="65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cked"/>
        <c:varyColors val="0"/>
        <c:ser>
          <c:idx val="0"/>
          <c:order val="0"/>
          <c:tx>
            <c:strRef>
              <c:f>'Actividad 1.6'!$A$11</c:f>
              <c:strCache>
                <c:ptCount val="1"/>
                <c:pt idx="0">
                  <c:v>Numerador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'Actividad 1.6'!$B$10:$G$10</c:f>
              <c:strCache>
                <c:ptCount val="6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</c:strCache>
            </c:strRef>
          </c:cat>
          <c:val>
            <c:numRef>
              <c:f>'Actividad 1.6'!$B$11:$G$11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40</c:v>
                </c:pt>
                <c:pt idx="3">
                  <c:v>0</c:v>
                </c:pt>
                <c:pt idx="4">
                  <c:v>0</c:v>
                </c:pt>
                <c:pt idx="5">
                  <c:v>3865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BF-4D65-841A-A1BD3B1CBD48}"/>
            </c:ext>
          </c:extLst>
        </c:ser>
        <c:ser>
          <c:idx val="1"/>
          <c:order val="1"/>
          <c:tx>
            <c:strRef>
              <c:f>'Actividad 1.6'!$A$12</c:f>
              <c:strCache>
                <c:ptCount val="1"/>
                <c:pt idx="0">
                  <c:v>Denominador</c:v>
                </c:pt>
              </c:strCache>
            </c:strRef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'Actividad 1.6'!$B$10:$G$10</c:f>
              <c:strCache>
                <c:ptCount val="6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</c:strCache>
            </c:strRef>
          </c:cat>
          <c:val>
            <c:numRef>
              <c:f>'Actividad 1.6'!$B$12:$G$12</c:f>
              <c:numCache>
                <c:formatCode>General</c:formatCode>
                <c:ptCount val="6"/>
                <c:pt idx="0">
                  <c:v>950</c:v>
                </c:pt>
                <c:pt idx="1">
                  <c:v>1900</c:v>
                </c:pt>
                <c:pt idx="2">
                  <c:v>2850</c:v>
                </c:pt>
                <c:pt idx="3">
                  <c:v>3800</c:v>
                </c:pt>
                <c:pt idx="4">
                  <c:v>4750</c:v>
                </c:pt>
                <c:pt idx="5">
                  <c:v>5700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BF-4D65-841A-A1BD3B1CBD48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423128111"/>
        <c:axId val="423118511"/>
      </c:lineChart>
      <c:catAx>
        <c:axId val="42312811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423118511"/>
        <c:crosses val="autoZero"/>
        <c:auto val="1"/>
        <c:lblAlgn val="ctr"/>
        <c:lblOffset val="100"/>
        <c:noMultiLvlLbl val="0"/>
      </c:catAx>
      <c:valAx>
        <c:axId val="4231185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423128111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>
            <a:solidFill>
              <a:schemeClr val="lt1">
                <a:lumMod val="95000"/>
                <a:alpha val="54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'Actividad 1.8.1'!$A$11</c:f>
              <c:strCache>
                <c:ptCount val="1"/>
                <c:pt idx="0">
                  <c:v>Constancias expedidas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dLbl>
              <c:idx val="2"/>
              <c:layout>
                <c:manualLayout>
                  <c:x val="-4.5333333333333337E-2"/>
                  <c:y val="5.327537182852143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660-47FE-A30A-A8C0C96FA4C0}"/>
                </c:ext>
              </c:extLst>
            </c:dLbl>
            <c:dLbl>
              <c:idx val="3"/>
              <c:layout>
                <c:manualLayout>
                  <c:x val="2.4048929663608564E-2"/>
                  <c:y val="2.086796442111402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660-47FE-A30A-A8C0C96FA4C0}"/>
                </c:ext>
              </c:extLst>
            </c:dLbl>
            <c:dLbl>
              <c:idx val="4"/>
              <c:layout>
                <c:manualLayout>
                  <c:x val="-5.0568807339449628E-2"/>
                  <c:y val="-6.246536891221930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660-47FE-A30A-A8C0C96FA4C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'Actividad 1.8.1'!$B$10:$G$10</c:f>
              <c:strCache>
                <c:ptCount val="6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</c:strCache>
            </c:strRef>
          </c:cat>
          <c:val>
            <c:numRef>
              <c:f>'Actividad 1.8.1'!$B$11:$G$11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152</c:v>
                </c:pt>
                <c:pt idx="3">
                  <c:v>152</c:v>
                </c:pt>
                <c:pt idx="4">
                  <c:v>152</c:v>
                </c:pt>
                <c:pt idx="5">
                  <c:v>445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60-47FE-A30A-A8C0C96FA4C0}"/>
            </c:ext>
          </c:extLst>
        </c:ser>
        <c:ser>
          <c:idx val="1"/>
          <c:order val="1"/>
          <c:tx>
            <c:strRef>
              <c:f>'Actividad 1.8.1'!$A$12</c:f>
              <c:strCache>
                <c:ptCount val="1"/>
                <c:pt idx="0">
                  <c:v>Activos culminan formación continua</c:v>
                </c:pt>
              </c:strCache>
            </c:strRef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dLbl>
              <c:idx val="0"/>
              <c:layout>
                <c:manualLayout>
                  <c:x val="4.8195718654434252E-3"/>
                  <c:y val="-8.561351706036744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660-47FE-A30A-A8C0C96FA4C0}"/>
                </c:ext>
              </c:extLst>
            </c:dLbl>
            <c:dLbl>
              <c:idx val="1"/>
              <c:layout>
                <c:manualLayout>
                  <c:x val="6.042813455657492E-3"/>
                  <c:y val="-8.561351706036754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660-47FE-A30A-A8C0C96FA4C0}"/>
                </c:ext>
              </c:extLst>
            </c:dLbl>
            <c:dLbl>
              <c:idx val="2"/>
              <c:layout>
                <c:manualLayout>
                  <c:x val="-4.1590214067282772E-4"/>
                  <c:y val="-8.098388743073790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660-47FE-A30A-A8C0C96FA4C0}"/>
                </c:ext>
              </c:extLst>
            </c:dLbl>
            <c:dLbl>
              <c:idx val="3"/>
              <c:layout>
                <c:manualLayout>
                  <c:x val="-2.9773700305810443E-2"/>
                  <c:y val="-5.78357392825897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660-47FE-A30A-A8C0C96FA4C0}"/>
                </c:ext>
              </c:extLst>
            </c:dLbl>
            <c:dLbl>
              <c:idx val="4"/>
              <c:layout>
                <c:manualLayout>
                  <c:x val="-7.7553516819571866E-3"/>
                  <c:y val="5.327537182852143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3660-47FE-A30A-A8C0C96FA4C0}"/>
                </c:ext>
              </c:extLst>
            </c:dLbl>
            <c:dLbl>
              <c:idx val="5"/>
              <c:layout>
                <c:manualLayout>
                  <c:x val="-1.8764525993883792E-2"/>
                  <c:y val="4.864574219889172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3660-47FE-A30A-A8C0C96FA4C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'Actividad 1.8.1'!$B$10:$G$10</c:f>
              <c:strCache>
                <c:ptCount val="6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</c:strCache>
            </c:strRef>
          </c:cat>
          <c:val>
            <c:numRef>
              <c:f>'Actividad 1.8.1'!$B$12:$G$12</c:f>
              <c:numCache>
                <c:formatCode>0</c:formatCode>
                <c:ptCount val="6"/>
                <c:pt idx="0">
                  <c:v>0</c:v>
                </c:pt>
                <c:pt idx="1">
                  <c:v>74</c:v>
                </c:pt>
                <c:pt idx="2">
                  <c:v>291</c:v>
                </c:pt>
                <c:pt idx="3">
                  <c:v>502</c:v>
                </c:pt>
                <c:pt idx="4">
                  <c:v>1087</c:v>
                </c:pt>
                <c:pt idx="5">
                  <c:v>1787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60-47FE-A30A-A8C0C96FA4C0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340166799"/>
        <c:axId val="340178799"/>
      </c:lineChart>
      <c:catAx>
        <c:axId val="3401667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340178799"/>
        <c:crosses val="autoZero"/>
        <c:auto val="1"/>
        <c:lblAlgn val="ctr"/>
        <c:lblOffset val="100"/>
        <c:noMultiLvlLbl val="0"/>
      </c:catAx>
      <c:valAx>
        <c:axId val="3401787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34016679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'Actividad 1.8.1 (2)'!$A$11</c:f>
              <c:strCache>
                <c:ptCount val="1"/>
                <c:pt idx="0">
                  <c:v>Constancias expedidas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dLbl>
              <c:idx val="2"/>
              <c:layout>
                <c:manualLayout>
                  <c:x val="-4.5333333333333337E-2"/>
                  <c:y val="5.327537182852143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4EE-4828-B3B4-87376BA064AC}"/>
                </c:ext>
              </c:extLst>
            </c:dLbl>
            <c:dLbl>
              <c:idx val="3"/>
              <c:layout>
                <c:manualLayout>
                  <c:x val="2.4048929663608564E-2"/>
                  <c:y val="2.086796442111402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4EE-4828-B3B4-87376BA064AC}"/>
                </c:ext>
              </c:extLst>
            </c:dLbl>
            <c:dLbl>
              <c:idx val="4"/>
              <c:layout>
                <c:manualLayout>
                  <c:x val="-5.0568807339449628E-2"/>
                  <c:y val="-6.246536891221930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4EE-4828-B3B4-87376BA064AC}"/>
                </c:ext>
              </c:extLst>
            </c:dLbl>
            <c:dLbl>
              <c:idx val="8"/>
              <c:layout>
                <c:manualLayout>
                  <c:x val="-2.2771126211963321E-2"/>
                  <c:y val="0.1054416346738609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4EE-4828-B3B4-87376BA064AC}"/>
                </c:ext>
              </c:extLst>
            </c:dLbl>
            <c:dLbl>
              <c:idx val="9"/>
              <c:layout>
                <c:manualLayout>
                  <c:x val="-1.7802130898021309E-2"/>
                  <c:y val="9.99786342532436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4EE-4828-B3B4-87376BA064AC}"/>
                </c:ext>
              </c:extLst>
            </c:dLbl>
            <c:dLbl>
              <c:idx val="10"/>
              <c:layout>
                <c:manualLayout>
                  <c:x val="-1.7802130898021309E-2"/>
                  <c:y val="8.72194657357719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4EE-4828-B3B4-87376BA064AC}"/>
                </c:ext>
              </c:extLst>
            </c:dLbl>
            <c:dLbl>
              <c:idx val="11"/>
              <c:layout>
                <c:manualLayout>
                  <c:x val="-2.5108066971080669E-2"/>
                  <c:y val="6.170112870082860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4EE-4828-B3B4-87376BA064A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'Actividad 1.8.1 (2)'!$B$10:$M$10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'Actividad 1.8.1 (2)'!$B$11:$M$11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152</c:v>
                </c:pt>
                <c:pt idx="3">
                  <c:v>152</c:v>
                </c:pt>
                <c:pt idx="4">
                  <c:v>152</c:v>
                </c:pt>
                <c:pt idx="5">
                  <c:v>445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2422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04EE-4828-B3B4-87376BA064AC}"/>
            </c:ext>
          </c:extLst>
        </c:ser>
        <c:ser>
          <c:idx val="1"/>
          <c:order val="1"/>
          <c:tx>
            <c:strRef>
              <c:f>'Actividad 1.8.1 (2)'!$A$12</c:f>
              <c:strCache>
                <c:ptCount val="1"/>
                <c:pt idx="0">
                  <c:v>Activos culminan formación continua</c:v>
                </c:pt>
              </c:strCache>
            </c:strRef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dLbl>
              <c:idx val="0"/>
              <c:layout>
                <c:manualLayout>
                  <c:x val="4.8195718654434252E-3"/>
                  <c:y val="-8.561351706036744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4EE-4828-B3B4-87376BA064AC}"/>
                </c:ext>
              </c:extLst>
            </c:dLbl>
            <c:dLbl>
              <c:idx val="1"/>
              <c:layout>
                <c:manualLayout>
                  <c:x val="6.042813455657492E-3"/>
                  <c:y val="-8.561351706036754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4EE-4828-B3B4-87376BA064AC}"/>
                </c:ext>
              </c:extLst>
            </c:dLbl>
            <c:dLbl>
              <c:idx val="2"/>
              <c:layout>
                <c:manualLayout>
                  <c:x val="-4.1590214067282772E-4"/>
                  <c:y val="-8.098388743073790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04EE-4828-B3B4-87376BA064AC}"/>
                </c:ext>
              </c:extLst>
            </c:dLbl>
            <c:dLbl>
              <c:idx val="3"/>
              <c:layout>
                <c:manualLayout>
                  <c:x val="-2.9773700305810443E-2"/>
                  <c:y val="-5.78357392825897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4EE-4828-B3B4-87376BA064AC}"/>
                </c:ext>
              </c:extLst>
            </c:dLbl>
            <c:dLbl>
              <c:idx val="4"/>
              <c:layout>
                <c:manualLayout>
                  <c:x val="-7.7553516819571866E-3"/>
                  <c:y val="5.327537182852143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04EE-4828-B3B4-87376BA064AC}"/>
                </c:ext>
              </c:extLst>
            </c:dLbl>
            <c:dLbl>
              <c:idx val="5"/>
              <c:layout>
                <c:manualLayout>
                  <c:x val="-1.8764525993883792E-2"/>
                  <c:y val="4.864574219889172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4EE-4828-B3B4-87376BA064AC}"/>
                </c:ext>
              </c:extLst>
            </c:dLbl>
            <c:dLbl>
              <c:idx val="6"/>
              <c:layout>
                <c:manualLayout>
                  <c:x val="-1.8764525993883792E-2"/>
                  <c:y val="6.25346310877806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04EE-4828-B3B4-87376BA064AC}"/>
                </c:ext>
              </c:extLst>
            </c:dLbl>
            <c:dLbl>
              <c:idx val="7"/>
              <c:layout>
                <c:manualLayout>
                  <c:x val="-2.2776758409786112E-2"/>
                  <c:y val="8.568277923592884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04EE-4828-B3B4-87376BA064AC}"/>
                </c:ext>
              </c:extLst>
            </c:dLbl>
            <c:dLbl>
              <c:idx val="8"/>
              <c:layout>
                <c:manualLayout>
                  <c:x val="-6.6508371385083809E-2"/>
                  <c:y val="-0.12543334288875616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04EE-4828-B3B4-87376BA064AC}"/>
                </c:ext>
              </c:extLst>
            </c:dLbl>
            <c:dLbl>
              <c:idx val="9"/>
              <c:layout>
                <c:manualLayout>
                  <c:x val="-2.997869101978691E-2"/>
                  <c:y val="-0.13393945523373729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04EE-4828-B3B4-87376BA064AC}"/>
                </c:ext>
              </c:extLst>
            </c:dLbl>
            <c:dLbl>
              <c:idx val="11"/>
              <c:layout>
                <c:manualLayout>
                  <c:x val="-3.7284627092846447E-2"/>
                  <c:y val="-0.12543334288875616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04EE-4828-B3B4-87376BA064A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'Actividad 1.8.1 (2)'!$B$10:$M$10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'Actividad 1.8.1 (2)'!$B$12:$M$12</c:f>
              <c:numCache>
                <c:formatCode>0</c:formatCode>
                <c:ptCount val="12"/>
                <c:pt idx="0">
                  <c:v>24</c:v>
                </c:pt>
                <c:pt idx="1">
                  <c:v>54</c:v>
                </c:pt>
                <c:pt idx="2">
                  <c:v>159</c:v>
                </c:pt>
                <c:pt idx="3">
                  <c:v>400</c:v>
                </c:pt>
                <c:pt idx="4">
                  <c:v>657</c:v>
                </c:pt>
                <c:pt idx="5">
                  <c:v>985</c:v>
                </c:pt>
                <c:pt idx="6">
                  <c:v>1448</c:v>
                </c:pt>
                <c:pt idx="7">
                  <c:v>1718</c:v>
                </c:pt>
                <c:pt idx="8">
                  <c:v>2125</c:v>
                </c:pt>
                <c:pt idx="9">
                  <c:v>2329</c:v>
                </c:pt>
                <c:pt idx="10">
                  <c:v>2384</c:v>
                </c:pt>
                <c:pt idx="11">
                  <c:v>2422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04EE-4828-B3B4-87376BA064AC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340166799"/>
        <c:axId val="340178799"/>
      </c:lineChart>
      <c:catAx>
        <c:axId val="3401667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340178799"/>
        <c:crosses val="autoZero"/>
        <c:auto val="1"/>
        <c:lblAlgn val="ctr"/>
        <c:lblOffset val="100"/>
        <c:noMultiLvlLbl val="0"/>
      </c:catAx>
      <c:valAx>
        <c:axId val="3401787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34016679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15"/>
      <c:rotY val="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"/>
          <c:y val="0.24017534266550014"/>
          <c:w val="1"/>
          <c:h val="0.69773549139690871"/>
        </c:manualLayout>
      </c:layout>
      <c:pie3DChart>
        <c:varyColors val="1"/>
        <c:ser>
          <c:idx val="0"/>
          <c:order val="0"/>
          <c:tx>
            <c:strRef>
              <c:f>'Propósito 1.1'!$D$10</c:f>
              <c:strCache>
                <c:ptCount val="1"/>
                <c:pt idx="0">
                  <c:v>Mar.</c:v>
                </c:pt>
              </c:strCache>
            </c:strRef>
          </c:tx>
          <c:dPt>
            <c:idx val="0"/>
            <c:bubble3D val="0"/>
            <c:spPr>
              <a:solidFill>
                <a:schemeClr val="accent1">
                  <a:alpha val="85000"/>
                </a:schemeClr>
              </a:solidFill>
              <a:ln w="9525" cap="flat" cmpd="sng" algn="ctr">
                <a:solidFill>
                  <a:schemeClr val="lt1">
                    <a:alpha val="50000"/>
                  </a:schemeClr>
                </a:solidFill>
                <a:round/>
              </a:ln>
              <a:effectLst/>
              <a:sp3d contourW="9525">
                <a:contourClr>
                  <a:schemeClr val="lt1">
                    <a:alpha val="50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C705-4A87-ABCC-4DDEB028C259}"/>
              </c:ext>
            </c:extLst>
          </c:dPt>
          <c:dPt>
            <c:idx val="1"/>
            <c:bubble3D val="0"/>
            <c:spPr>
              <a:solidFill>
                <a:schemeClr val="accent2">
                  <a:alpha val="85000"/>
                </a:schemeClr>
              </a:solidFill>
              <a:ln w="9525" cap="flat" cmpd="sng" algn="ctr">
                <a:solidFill>
                  <a:schemeClr val="lt1">
                    <a:alpha val="50000"/>
                  </a:schemeClr>
                </a:solidFill>
                <a:round/>
              </a:ln>
              <a:effectLst/>
              <a:sp3d contourW="9525">
                <a:contourClr>
                  <a:schemeClr val="lt1">
                    <a:alpha val="50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C705-4A87-ABCC-4DDEB028C25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'Propósito 1.1'!$A$16:$A$17</c:f>
              <c:strCache>
                <c:ptCount val="2"/>
                <c:pt idx="0">
                  <c:v>Terminaron</c:v>
                </c:pt>
                <c:pt idx="1">
                  <c:v>Iniciaron</c:v>
                </c:pt>
              </c:strCache>
            </c:strRef>
          </c:cat>
          <c:val>
            <c:numRef>
              <c:f>'Propósito 1.1'!$D$16:$D$17</c:f>
              <c:numCache>
                <c:formatCode>General</c:formatCode>
                <c:ptCount val="2"/>
                <c:pt idx="0">
                  <c:v>32</c:v>
                </c:pt>
                <c:pt idx="1">
                  <c:v>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7C-4561-A233-0AD445E7C2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88676836158192085"/>
          <c:y val="7.1743584135316438E-2"/>
          <c:w val="0.107819209039548"/>
          <c:h val="0.46992308253135023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2"/>
          <c:order val="2"/>
          <c:tx>
            <c:strRef>
              <c:f>'Propósito 1.2'!$D$10</c:f>
              <c:strCache>
                <c:ptCount val="1"/>
                <c:pt idx="0">
                  <c:v>Mar.</c:v>
                </c:pt>
              </c:strCache>
            </c:strRef>
          </c:tx>
          <c:dPt>
            <c:idx val="0"/>
            <c:bubble3D val="0"/>
            <c:spPr>
              <a:solidFill>
                <a:schemeClr val="accent1">
                  <a:alpha val="85000"/>
                </a:schemeClr>
              </a:solidFill>
              <a:ln w="9525" cap="flat" cmpd="sng" algn="ctr">
                <a:solidFill>
                  <a:schemeClr val="lt1">
                    <a:alpha val="50000"/>
                  </a:schemeClr>
                </a:solidFill>
                <a:round/>
              </a:ln>
              <a:effectLst/>
              <a:sp3d contourW="9525">
                <a:contourClr>
                  <a:schemeClr val="lt1">
                    <a:alpha val="50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AF75-4280-A054-2FA0A83C5636}"/>
              </c:ext>
            </c:extLst>
          </c:dPt>
          <c:dPt>
            <c:idx val="1"/>
            <c:bubble3D val="0"/>
            <c:spPr>
              <a:solidFill>
                <a:schemeClr val="accent2">
                  <a:alpha val="85000"/>
                </a:schemeClr>
              </a:solidFill>
              <a:ln w="9525" cap="flat" cmpd="sng" algn="ctr">
                <a:solidFill>
                  <a:schemeClr val="lt1">
                    <a:alpha val="50000"/>
                  </a:schemeClr>
                </a:solidFill>
                <a:round/>
              </a:ln>
              <a:effectLst/>
              <a:sp3d contourW="9525">
                <a:contourClr>
                  <a:schemeClr val="lt1">
                    <a:alpha val="50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AF75-4280-A054-2FA0A83C563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'Propósito 1.2'!$A$11:$A$12</c:f>
              <c:strCache>
                <c:ptCount val="2"/>
                <c:pt idx="0">
                  <c:v>Iniciaron</c:v>
                </c:pt>
                <c:pt idx="1">
                  <c:v>Terminaron</c:v>
                </c:pt>
              </c:strCache>
            </c:strRef>
          </c:cat>
          <c:val>
            <c:numRef>
              <c:f>'Propósito 1.2'!$D$11:$D$12</c:f>
              <c:numCache>
                <c:formatCode>General</c:formatCode>
                <c:ptCount val="2"/>
                <c:pt idx="0">
                  <c:v>82</c:v>
                </c:pt>
                <c:pt idx="1">
                  <c:v>149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53-445E-9205-D45487DD1FE2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'Propósito 1.2'!$B$10</c15:sqref>
                        </c15:formulaRef>
                      </c:ext>
                    </c:extLst>
                    <c:strCache>
                      <c:ptCount val="1"/>
                      <c:pt idx="0">
                        <c:v>Ene.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>
                        <a:alpha val="85000"/>
                      </a:schemeClr>
                    </a:solidFill>
                    <a:ln w="9525" cap="flat" cmpd="sng" algn="ctr">
                      <a:solidFill>
                        <a:schemeClr val="lt1">
                          <a:alpha val="50000"/>
                        </a:schemeClr>
                      </a:solidFill>
                      <a:round/>
                    </a:ln>
                    <a:effectLst/>
                    <a:sp3d contourW="9525">
                      <a:contourClr>
                        <a:schemeClr val="lt1">
                          <a:alpha val="50000"/>
                        </a:schemeClr>
                      </a:contourClr>
                    </a:sp3d>
                  </c:spPr>
                  <c:extLst>
                    <c:ext xmlns:c16="http://schemas.microsoft.com/office/drawing/2014/chart" uri="{C3380CC4-5D6E-409C-BE32-E72D297353CC}">
                      <c16:uniqueId val="{00000005-AF75-4280-A054-2FA0A83C5636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>
                        <a:alpha val="85000"/>
                      </a:schemeClr>
                    </a:solidFill>
                    <a:ln w="9525" cap="flat" cmpd="sng" algn="ctr">
                      <a:solidFill>
                        <a:schemeClr val="lt1">
                          <a:alpha val="50000"/>
                        </a:schemeClr>
                      </a:solidFill>
                      <a:round/>
                    </a:ln>
                    <a:effectLst/>
                    <a:sp3d contourW="9525">
                      <a:contourClr>
                        <a:schemeClr val="lt1">
                          <a:alpha val="50000"/>
                        </a:schemeClr>
                      </a:contourClr>
                    </a:sp3d>
                  </c:spPr>
                  <c:extLst>
                    <c:ext xmlns:c16="http://schemas.microsoft.com/office/drawing/2014/chart" uri="{C3380CC4-5D6E-409C-BE32-E72D297353CC}">
                      <c16:uniqueId val="{00000007-AF75-4280-A054-2FA0A83C5636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bestFi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1"/>
                  <c:leaderLines>
                    <c:spPr>
                      <a:ln w="9525">
                        <a:solidFill>
                          <a:schemeClr val="dk1">
                            <a:lumMod val="50000"/>
                            <a:lumOff val="50000"/>
                          </a:schemeClr>
                        </a:solidFill>
                      </a:ln>
                      <a:effectLst/>
                    </c:spPr>
                  </c:leaderLines>
                  <c:extLst>
                    <c:ext uri="{CE6537A1-D6FC-4f65-9D91-7224C49458BB}"/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'Propósito 1.2'!$A$11:$A$12</c15:sqref>
                        </c15:formulaRef>
                      </c:ext>
                    </c:extLst>
                    <c:strCache>
                      <c:ptCount val="2"/>
                      <c:pt idx="0">
                        <c:v>Iniciaron</c:v>
                      </c:pt>
                      <c:pt idx="1">
                        <c:v>Terminaron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'Propósito 1.2'!$B$11:$B$12</c15:sqref>
                        </c15:formulaRef>
                      </c:ext>
                    </c:extLst>
                    <c:numCache>
                      <c:formatCode>General</c:formatCode>
                      <c:ptCount val="2"/>
                      <c:pt idx="0">
                        <c:v>83</c:v>
                      </c:pt>
                      <c:pt idx="1">
                        <c:v>149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9D72-4FFC-BC05-3A3D296977BB}"/>
                  </c:ext>
                </c:extLst>
              </c15:ser>
            </c15:filteredPieSeries>
            <c15:filteredPi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'Propósito 1.2'!$C$10</c15:sqref>
                        </c15:formulaRef>
                      </c:ext>
                    </c:extLst>
                    <c:strCache>
                      <c:ptCount val="1"/>
                      <c:pt idx="0">
                        <c:v>Feb.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>
                        <a:alpha val="85000"/>
                      </a:schemeClr>
                    </a:solidFill>
                    <a:ln w="9525" cap="flat" cmpd="sng" algn="ctr">
                      <a:solidFill>
                        <a:schemeClr val="lt1">
                          <a:alpha val="50000"/>
                        </a:schemeClr>
                      </a:solidFill>
                      <a:round/>
                    </a:ln>
                    <a:effectLst/>
                    <a:sp3d contourW="9525">
                      <a:contourClr>
                        <a:schemeClr val="lt1">
                          <a:alpha val="50000"/>
                        </a:schemeClr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9-AF75-4280-A054-2FA0A83C5636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>
                        <a:alpha val="85000"/>
                      </a:schemeClr>
                    </a:solidFill>
                    <a:ln w="9525" cap="flat" cmpd="sng" algn="ctr">
                      <a:solidFill>
                        <a:schemeClr val="lt1">
                          <a:alpha val="50000"/>
                        </a:schemeClr>
                      </a:solidFill>
                      <a:round/>
                    </a:ln>
                    <a:effectLst/>
                    <a:sp3d contourW="9525">
                      <a:contourClr>
                        <a:schemeClr val="lt1">
                          <a:alpha val="50000"/>
                        </a:schemeClr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B-AF75-4280-A054-2FA0A83C5636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bestFi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1"/>
                  <c:leaderLines>
                    <c:spPr>
                      <a:ln w="9525">
                        <a:solidFill>
                          <a:schemeClr val="dk1">
                            <a:lumMod val="50000"/>
                            <a:lumOff val="50000"/>
                          </a:schemeClr>
                        </a:solidFill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'Propósito 1.2'!$A$11:$A$12</c15:sqref>
                        </c15:formulaRef>
                      </c:ext>
                    </c:extLst>
                    <c:strCache>
                      <c:ptCount val="2"/>
                      <c:pt idx="0">
                        <c:v>Iniciaron</c:v>
                      </c:pt>
                      <c:pt idx="1">
                        <c:v>Terminaron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'Propósito 1.2'!$C$11:$C$12</c15:sqref>
                        </c15:formulaRef>
                      </c:ext>
                    </c:extLst>
                    <c:numCache>
                      <c:formatCode>General</c:formatCode>
                      <c:ptCount val="2"/>
                      <c:pt idx="0">
                        <c:v>83</c:v>
                      </c:pt>
                      <c:pt idx="1">
                        <c:v>149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9D72-4FFC-BC05-3A3D296977BB}"/>
                  </c:ext>
                </c:extLst>
              </c15:ser>
            </c15:filteredPieSeries>
          </c:ext>
        </c:extLst>
      </c:pie3DChart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'Propósito 1.3'!$A$11</c:f>
              <c:strCache>
                <c:ptCount val="1"/>
                <c:pt idx="0">
                  <c:v>Terminaron FC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400" b="1" i="0" u="none" strike="noStrike" kern="1200" baseline="0">
                      <a:solidFill>
                        <a:sysClr val="windowText" lastClr="000000"/>
                      </a:solidFill>
                      <a:latin typeface="Times New Roman" panose="02020603050405020304" pitchFamily="18" charset="0"/>
                      <a:ea typeface="+mn-ea"/>
                      <a:cs typeface="Times New Roman" panose="02020603050405020304" pitchFamily="18" charset="0"/>
                    </a:defRPr>
                  </a:pPr>
                  <a:endParaRPr lang="es-MX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B5A2-4266-BFB2-DDC6688E5240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400" b="1" i="0" u="none" strike="noStrike" kern="1200" baseline="0">
                      <a:solidFill>
                        <a:sysClr val="windowText" lastClr="000000"/>
                      </a:solidFill>
                      <a:latin typeface="Times New Roman" panose="02020603050405020304" pitchFamily="18" charset="0"/>
                      <a:ea typeface="+mn-ea"/>
                      <a:cs typeface="Times New Roman" panose="02020603050405020304" pitchFamily="18" charset="0"/>
                    </a:defRPr>
                  </a:pPr>
                  <a:endParaRPr lang="es-MX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6-B5A2-4266-BFB2-DDC6688E5240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400" b="1" i="0" u="none" strike="noStrike" kern="1200" baseline="0">
                      <a:solidFill>
                        <a:sysClr val="windowText" lastClr="000000"/>
                      </a:solidFill>
                      <a:latin typeface="Times New Roman" panose="02020603050405020304" pitchFamily="18" charset="0"/>
                      <a:ea typeface="+mn-ea"/>
                      <a:cs typeface="Times New Roman" panose="02020603050405020304" pitchFamily="18" charset="0"/>
                    </a:defRPr>
                  </a:pPr>
                  <a:endParaRPr lang="es-MX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7-B5A2-4266-BFB2-DDC6688E524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lt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'Propósito 1.3'!$B$10:$G$10</c:f>
              <c:strCache>
                <c:ptCount val="6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</c:strCache>
            </c:strRef>
          </c:cat>
          <c:val>
            <c:numRef>
              <c:f>'Propósito 1.3'!$B$11:$G$11</c:f>
              <c:numCache>
                <c:formatCode>General</c:formatCode>
                <c:ptCount val="6"/>
                <c:pt idx="0">
                  <c:v>0</c:v>
                </c:pt>
                <c:pt idx="1">
                  <c:v>74</c:v>
                </c:pt>
                <c:pt idx="2">
                  <c:v>291</c:v>
                </c:pt>
                <c:pt idx="3">
                  <c:v>502</c:v>
                </c:pt>
                <c:pt idx="4">
                  <c:v>1087</c:v>
                </c:pt>
                <c:pt idx="5">
                  <c:v>1787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A2-4266-BFB2-DDC6688E5240}"/>
            </c:ext>
          </c:extLst>
        </c:ser>
        <c:ser>
          <c:idx val="1"/>
          <c:order val="1"/>
          <c:tx>
            <c:strRef>
              <c:f>'Propósito 1.3'!$A$12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'Propósito 1.3'!$B$10:$G$10</c:f>
              <c:strCache>
                <c:ptCount val="6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</c:strCache>
            </c:strRef>
          </c:cat>
          <c:val>
            <c:numRef>
              <c:f>'Propósito 1.3'!$B$12:$G$12</c:f>
            </c:numRef>
          </c:val>
          <c:extLst>
            <c:ext xmlns:c16="http://schemas.microsoft.com/office/drawing/2014/chart" uri="{C3380CC4-5D6E-409C-BE32-E72D297353CC}">
              <c16:uniqueId val="{00000000-D708-421D-B6EF-1DEBC5947E7F}"/>
            </c:ext>
          </c:extLst>
        </c:ser>
        <c:ser>
          <c:idx val="2"/>
          <c:order val="2"/>
          <c:tx>
            <c:strRef>
              <c:f>'Propósito 1.3'!$A$13</c:f>
              <c:strCache>
                <c:ptCount val="1"/>
                <c:pt idx="0">
                  <c:v>CBFP</c:v>
                </c:pt>
              </c:strCache>
            </c:strRef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'Propósito 1.3'!$B$10:$G$10</c:f>
              <c:strCache>
                <c:ptCount val="6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</c:strCache>
            </c:strRef>
          </c:cat>
          <c:val>
            <c:numRef>
              <c:f>'Propósito 1.3'!$B$13:$G$13</c:f>
            </c:numRef>
          </c:val>
          <c:extLst>
            <c:ext xmlns:c16="http://schemas.microsoft.com/office/drawing/2014/chart" uri="{C3380CC4-5D6E-409C-BE32-E72D297353CC}">
              <c16:uniqueId val="{00000001-D708-421D-B6EF-1DEBC5947E7F}"/>
            </c:ext>
          </c:extLst>
        </c:ser>
        <c:ser>
          <c:idx val="3"/>
          <c:order val="3"/>
          <c:tx>
            <c:strRef>
              <c:f>'Propósito 1.3'!$A$14</c:f>
              <c:strCache>
                <c:ptCount val="1"/>
                <c:pt idx="0">
                  <c:v>Inician FC</c:v>
                </c:pt>
              </c:strCache>
            </c:strRef>
          </c:tx>
          <c:spPr>
            <a:solidFill>
              <a:schemeClr val="accent4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 i="0" u="none" strike="noStrike" kern="1200" baseline="0">
                      <a:solidFill>
                        <a:schemeClr val="lt1"/>
                      </a:solidFill>
                      <a:latin typeface="Times New Roman" panose="02020603050405020304" pitchFamily="18" charset="0"/>
                      <a:ea typeface="+mn-ea"/>
                      <a:cs typeface="Times New Roman" panose="02020603050405020304" pitchFamily="18" charset="0"/>
                    </a:defRPr>
                  </a:pPr>
                  <a:endParaRPr lang="es-MX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FDEB-4173-8495-00DD84CCEDE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lt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'Propósito 1.3'!$B$10:$G$10</c:f>
              <c:strCache>
                <c:ptCount val="6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</c:strCache>
            </c:strRef>
          </c:cat>
          <c:val>
            <c:numRef>
              <c:f>'Propósito 1.3'!$B$14:$G$14</c:f>
              <c:numCache>
                <c:formatCode>0</c:formatCode>
                <c:ptCount val="6"/>
                <c:pt idx="0">
                  <c:v>0</c:v>
                </c:pt>
                <c:pt idx="1">
                  <c:v>74</c:v>
                </c:pt>
                <c:pt idx="2">
                  <c:v>291</c:v>
                </c:pt>
                <c:pt idx="3">
                  <c:v>502</c:v>
                </c:pt>
                <c:pt idx="4">
                  <c:v>1087</c:v>
                </c:pt>
                <c:pt idx="5">
                  <c:v>1787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708-421D-B6EF-1DEBC5947E7F}"/>
            </c:ext>
          </c:extLst>
        </c:ser>
        <c:ser>
          <c:idx val="4"/>
          <c:order val="4"/>
          <c:tx>
            <c:strRef>
              <c:f>'Propósito 1.3'!$A$15</c:f>
              <c:strCache>
                <c:ptCount val="1"/>
                <c:pt idx="0">
                  <c:v>Indicador</c:v>
                </c:pt>
              </c:strCache>
            </c:strRef>
          </c:tx>
          <c:spPr>
            <a:solidFill>
              <a:schemeClr val="accent5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2.024533391659367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400" b="1" i="0" u="none" strike="noStrike" kern="1200" baseline="0">
                      <a:solidFill>
                        <a:sysClr val="windowText" lastClr="000000"/>
                      </a:solidFill>
                      <a:latin typeface="Times New Roman" panose="02020603050405020304" pitchFamily="18" charset="0"/>
                      <a:ea typeface="+mn-ea"/>
                      <a:cs typeface="Times New Roman" panose="02020603050405020304" pitchFamily="18" charset="0"/>
                    </a:defRPr>
                  </a:pPr>
                  <a:endParaRPr lang="es-MX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096-4DFF-B22A-54CCD4CDD115}"/>
                </c:ext>
              </c:extLst>
            </c:dLbl>
            <c:dLbl>
              <c:idx val="1"/>
              <c:layout>
                <c:manualLayout>
                  <c:x val="0"/>
                  <c:y val="6.8664333624961849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400" b="1" i="0" u="none" strike="noStrike" kern="1200" baseline="0">
                      <a:solidFill>
                        <a:sysClr val="windowText" lastClr="000000"/>
                      </a:solidFill>
                      <a:latin typeface="Times New Roman" panose="02020603050405020304" pitchFamily="18" charset="0"/>
                      <a:ea typeface="+mn-ea"/>
                      <a:cs typeface="Times New Roman" panose="02020603050405020304" pitchFamily="18" charset="0"/>
                    </a:defRPr>
                  </a:pPr>
                  <a:endParaRPr lang="es-MX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096-4DFF-B22A-54CCD4CDD115}"/>
                </c:ext>
              </c:extLst>
            </c:dLbl>
            <c:dLbl>
              <c:idx val="2"/>
              <c:layout>
                <c:manualLayout>
                  <c:x val="4.4769527588641733E-17"/>
                  <c:y val="-1.548410615339766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400" b="1" i="0" u="none" strike="noStrike" kern="1200" baseline="0">
                      <a:solidFill>
                        <a:sysClr val="windowText" lastClr="000000"/>
                      </a:solidFill>
                      <a:latin typeface="Times New Roman" panose="02020603050405020304" pitchFamily="18" charset="0"/>
                      <a:ea typeface="+mn-ea"/>
                      <a:cs typeface="Times New Roman" panose="02020603050405020304" pitchFamily="18" charset="0"/>
                    </a:defRPr>
                  </a:pPr>
                  <a:endParaRPr lang="es-MX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096-4DFF-B22A-54CCD4CDD11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'Propósito 1.3'!$B$10:$G$10</c:f>
              <c:strCache>
                <c:ptCount val="6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</c:strCache>
            </c:strRef>
          </c:cat>
          <c:val>
            <c:numRef>
              <c:f>'Propósito 1.3'!$B$15:$G$15</c:f>
              <c:numCache>
                <c:formatCode>0%</c:formatCode>
                <c:ptCount val="6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708-421D-B6EF-1DEBC5947E7F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1104710544"/>
        <c:axId val="1104701904"/>
      </c:barChart>
      <c:catAx>
        <c:axId val="1104710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s-MX"/>
          </a:p>
        </c:txPr>
        <c:crossAx val="1104701904"/>
        <c:crosses val="autoZero"/>
        <c:auto val="1"/>
        <c:lblAlgn val="ctr"/>
        <c:lblOffset val="100"/>
        <c:noMultiLvlLbl val="0"/>
      </c:catAx>
      <c:valAx>
        <c:axId val="1104701904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10471054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>
            <a:solidFill>
              <a:schemeClr val="dk1">
                <a:lumMod val="35000"/>
                <a:lumOff val="65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s-MX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'Propósito 1.4'!$A$11</c:f>
              <c:strCache>
                <c:ptCount val="1"/>
                <c:pt idx="0">
                  <c:v>Terminanron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'Propósito 1.4'!$B$10:$G$10</c:f>
              <c:strCache>
                <c:ptCount val="6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</c:strCache>
            </c:strRef>
          </c:cat>
          <c:val>
            <c:numRef>
              <c:f>'Propósito 1.4'!$B$11:$G$11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69-486A-BAB2-34D1ACB58A69}"/>
            </c:ext>
          </c:extLst>
        </c:ser>
        <c:ser>
          <c:idx val="1"/>
          <c:order val="1"/>
          <c:tx>
            <c:strRef>
              <c:f>'Propósito 1.4'!$A$12</c:f>
              <c:strCache>
                <c:ptCount val="1"/>
                <c:pt idx="0">
                  <c:v>Iniciaron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'Propósito 1.4'!$B$10:$G$10</c:f>
              <c:strCache>
                <c:ptCount val="6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</c:strCache>
            </c:strRef>
          </c:cat>
          <c:val>
            <c:numRef>
              <c:f>'Propósito 1.4'!$B$12:$G$12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113</c:v>
                </c:pt>
                <c:pt idx="5">
                  <c:v>193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669-486A-BAB2-34D1ACB58A69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2117977728"/>
        <c:axId val="2117961888"/>
      </c:barChart>
      <c:catAx>
        <c:axId val="2117977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117961888"/>
        <c:crosses val="autoZero"/>
        <c:auto val="1"/>
        <c:lblAlgn val="ctr"/>
        <c:lblOffset val="100"/>
        <c:noMultiLvlLbl val="0"/>
      </c:catAx>
      <c:valAx>
        <c:axId val="2117961888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2117977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 paperSize="9" orientation="landscape" horizontalDpi="360" verticalDpi="36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'Propósito 1.4 (2)'!$A$11</c:f>
              <c:strCache>
                <c:ptCount val="1"/>
                <c:pt idx="0">
                  <c:v>Terminanron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B9C-4132-BC61-3C90408C8EE6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B9C-4132-BC61-3C90408C8EE6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B9C-4132-BC61-3C90408C8EE6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B9C-4132-BC61-3C90408C8EE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'Propósito 1.4 (2)'!$F$10:$M$10</c:f>
              <c:strCache>
                <c:ptCount val="8"/>
                <c:pt idx="0">
                  <c:v>May.</c:v>
                </c:pt>
                <c:pt idx="1">
                  <c:v>Jun.</c:v>
                </c:pt>
                <c:pt idx="2">
                  <c:v>Jul.</c:v>
                </c:pt>
                <c:pt idx="3">
                  <c:v>Ago.</c:v>
                </c:pt>
                <c:pt idx="4">
                  <c:v>Sep.</c:v>
                </c:pt>
                <c:pt idx="5">
                  <c:v>Oct.</c:v>
                </c:pt>
                <c:pt idx="6">
                  <c:v>Nov.</c:v>
                </c:pt>
                <c:pt idx="7">
                  <c:v>Dic.</c:v>
                </c:pt>
              </c:strCache>
            </c:strRef>
          </c:cat>
          <c:val>
            <c:numRef>
              <c:f>'Propósito 1.4 (2)'!$F$11:$M$11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B9C-4132-BC61-3C90408C8EE6}"/>
            </c:ext>
          </c:extLst>
        </c:ser>
        <c:ser>
          <c:idx val="1"/>
          <c:order val="1"/>
          <c:tx>
            <c:strRef>
              <c:f>'Propósito 1.4 (2)'!$A$12</c:f>
              <c:strCache>
                <c:ptCount val="1"/>
                <c:pt idx="0">
                  <c:v>Iniciaron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'Propósito 1.4 (2)'!$F$10:$M$10</c:f>
              <c:strCache>
                <c:ptCount val="8"/>
                <c:pt idx="0">
                  <c:v>May.</c:v>
                </c:pt>
                <c:pt idx="1">
                  <c:v>Jun.</c:v>
                </c:pt>
                <c:pt idx="2">
                  <c:v>Jul.</c:v>
                </c:pt>
                <c:pt idx="3">
                  <c:v>Ago.</c:v>
                </c:pt>
                <c:pt idx="4">
                  <c:v>Sep.</c:v>
                </c:pt>
                <c:pt idx="5">
                  <c:v>Oct.</c:v>
                </c:pt>
                <c:pt idx="6">
                  <c:v>Nov.</c:v>
                </c:pt>
                <c:pt idx="7">
                  <c:v>Dic.</c:v>
                </c:pt>
              </c:strCache>
            </c:strRef>
          </c:cat>
          <c:val>
            <c:numRef>
              <c:f>'Propósito 1.4 (2)'!$F$12:$M$12</c:f>
              <c:numCache>
                <c:formatCode>General</c:formatCode>
                <c:ptCount val="8"/>
                <c:pt idx="0">
                  <c:v>113</c:v>
                </c:pt>
                <c:pt idx="1">
                  <c:v>193</c:v>
                </c:pt>
                <c:pt idx="2">
                  <c:v>195</c:v>
                </c:pt>
                <c:pt idx="3">
                  <c:v>521</c:v>
                </c:pt>
                <c:pt idx="4">
                  <c:v>521</c:v>
                </c:pt>
                <c:pt idx="5">
                  <c:v>521</c:v>
                </c:pt>
                <c:pt idx="6">
                  <c:v>521</c:v>
                </c:pt>
                <c:pt idx="7">
                  <c:v>521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B9C-4132-BC61-3C90408C8EE6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2117977728"/>
        <c:axId val="2117961888"/>
      </c:barChart>
      <c:catAx>
        <c:axId val="2117977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117961888"/>
        <c:crosses val="autoZero"/>
        <c:auto val="1"/>
        <c:lblAlgn val="ctr"/>
        <c:lblOffset val="100"/>
        <c:noMultiLvlLbl val="0"/>
      </c:catAx>
      <c:valAx>
        <c:axId val="2117961888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2117977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 paperSize="9" orientation="landscape" horizontalDpi="360" verticalDpi="36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'Componente 1'!$A$92</c:f>
              <c:strCache>
                <c:ptCount val="1"/>
                <c:pt idx="0">
                  <c:v>Periodo Actual</c:v>
                </c:pt>
              </c:strCache>
            </c:strRef>
          </c:tx>
          <c:spPr>
            <a:ln w="31750" cap="rnd">
              <a:solidFill>
                <a:schemeClr val="accent1">
                  <a:alpha val="85000"/>
                </a:schemeClr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chemeClr val="accent1">
                  <a:alpha val="85000"/>
                </a:schemeClr>
              </a:solidFill>
              <a:ln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5.5499491649634018E-2"/>
                  <c:y val="-4.11985018726591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3589-429C-ACCF-96F60BDF9DF7}"/>
                </c:ext>
              </c:extLst>
            </c:dLbl>
            <c:dLbl>
              <c:idx val="1"/>
              <c:layout>
                <c:manualLayout>
                  <c:x val="-7.319304666056725E-3"/>
                  <c:y val="-0.1048689138576779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3589-429C-ACCF-96F60BDF9DF7}"/>
                </c:ext>
              </c:extLst>
            </c:dLbl>
            <c:dLbl>
              <c:idx val="2"/>
              <c:layout>
                <c:manualLayout>
                  <c:x val="1.0978956999085042E-2"/>
                  <c:y val="-5.61797752808988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B54-4149-AA92-D2FECA7A812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'Componente 1'!$B$91:$G$91</c:f>
              <c:strCache>
                <c:ptCount val="6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</c:strCache>
            </c:strRef>
          </c:cat>
          <c:val>
            <c:numRef>
              <c:f>'Componente 1'!$B$92:$G$92</c:f>
              <c:numCache>
                <c:formatCode>General</c:formatCode>
                <c:ptCount val="6"/>
                <c:pt idx="0">
                  <c:v>0</c:v>
                </c:pt>
                <c:pt idx="1">
                  <c:v>74</c:v>
                </c:pt>
                <c:pt idx="2">
                  <c:v>291</c:v>
                </c:pt>
                <c:pt idx="3">
                  <c:v>502</c:v>
                </c:pt>
                <c:pt idx="4">
                  <c:v>1087</c:v>
                </c:pt>
                <c:pt idx="5">
                  <c:v>1787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54-4149-AA92-D2FECA7A812D}"/>
            </c:ext>
          </c:extLst>
        </c:ser>
        <c:ser>
          <c:idx val="1"/>
          <c:order val="1"/>
          <c:tx>
            <c:strRef>
              <c:f>'Componente 1'!$A$93</c:f>
              <c:strCache>
                <c:ptCount val="1"/>
                <c:pt idx="0">
                  <c:v>Periodo Anterior</c:v>
                </c:pt>
              </c:strCache>
            </c:strRef>
          </c:tx>
          <c:spPr>
            <a:ln w="31750" cap="rnd">
              <a:solidFill>
                <a:schemeClr val="accent2">
                  <a:alpha val="85000"/>
                </a:schemeClr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chemeClr val="accent2">
                  <a:alpha val="85000"/>
                </a:schemeClr>
              </a:solidFill>
              <a:ln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2.6792504692724203E-2"/>
                  <c:y val="-7.49063670411985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3589-429C-ACCF-96F60BDF9DF7}"/>
                </c:ext>
              </c:extLst>
            </c:dLbl>
            <c:dLbl>
              <c:idx val="1"/>
              <c:layout>
                <c:manualLayout>
                  <c:x val="2.1857672504074308E-2"/>
                  <c:y val="-5.61797752808989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589-429C-ACCF-96F60BDF9DF7}"/>
                </c:ext>
              </c:extLst>
            </c:dLbl>
            <c:dLbl>
              <c:idx val="2"/>
              <c:layout>
                <c:manualLayout>
                  <c:x val="-2.92772186642269E-2"/>
                  <c:y val="-7.49063670411985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3589-429C-ACCF-96F60BDF9DF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'Componente 1'!$B$91:$G$91</c:f>
              <c:strCache>
                <c:ptCount val="6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</c:strCache>
            </c:strRef>
          </c:cat>
          <c:val>
            <c:numRef>
              <c:f>'Componente 1'!$B$93:$G$93</c:f>
              <c:numCache>
                <c:formatCode>General</c:formatCode>
                <c:ptCount val="6"/>
                <c:pt idx="0">
                  <c:v>24</c:v>
                </c:pt>
                <c:pt idx="1">
                  <c:v>30</c:v>
                </c:pt>
                <c:pt idx="2">
                  <c:v>30</c:v>
                </c:pt>
                <c:pt idx="3">
                  <c:v>271</c:v>
                </c:pt>
                <c:pt idx="4">
                  <c:v>758</c:v>
                </c:pt>
                <c:pt idx="5">
                  <c:v>1090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89-429C-ACCF-96F60BDF9DF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042331120"/>
        <c:axId val="1042331600"/>
      </c:lineChart>
      <c:catAx>
        <c:axId val="10423311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s-MX"/>
          </a:p>
        </c:txPr>
        <c:crossAx val="1042331600"/>
        <c:crosses val="autoZero"/>
        <c:auto val="1"/>
        <c:lblAlgn val="ctr"/>
        <c:lblOffset val="100"/>
        <c:noMultiLvlLbl val="0"/>
      </c:catAx>
      <c:valAx>
        <c:axId val="10423316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s-MX"/>
          </a:p>
        </c:txPr>
        <c:crossAx val="1042331120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>
            <a:solidFill>
              <a:schemeClr val="dk1">
                <a:lumMod val="35000"/>
                <a:lumOff val="65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2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s-MX"/>
          </a:p>
        </c:txPr>
      </c:dTable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'Componente 2'!$A$11</c:f>
              <c:strCache>
                <c:ptCount val="1"/>
                <c:pt idx="0">
                  <c:v>2025</c:v>
                </c:pt>
              </c:strCache>
            </c:strRef>
          </c:tx>
          <c:spPr>
            <a:ln w="31750" cap="rnd">
              <a:solidFill>
                <a:schemeClr val="accent1">
                  <a:alpha val="85000"/>
                </a:schemeClr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chemeClr val="accent1">
                  <a:alpha val="85000"/>
                </a:schemeClr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'Componente 2'!$B$10:$G$10</c:f>
              <c:strCache>
                <c:ptCount val="6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</c:strCache>
            </c:strRef>
          </c:cat>
          <c:val>
            <c:numRef>
              <c:f>'Componente 2'!$B$11:$G$11</c:f>
              <c:numCache>
                <c:formatCode>General</c:formatCode>
                <c:ptCount val="6"/>
                <c:pt idx="0">
                  <c:v>328</c:v>
                </c:pt>
                <c:pt idx="1">
                  <c:v>327</c:v>
                </c:pt>
                <c:pt idx="2">
                  <c:v>283</c:v>
                </c:pt>
                <c:pt idx="3">
                  <c:v>283</c:v>
                </c:pt>
                <c:pt idx="4">
                  <c:v>283</c:v>
                </c:pt>
                <c:pt idx="5">
                  <c:v>283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F2-4796-87A6-D34D63D11373}"/>
            </c:ext>
          </c:extLst>
        </c:ser>
        <c:ser>
          <c:idx val="1"/>
          <c:order val="1"/>
          <c:tx>
            <c:strRef>
              <c:f>'Componente 2'!$A$12</c:f>
              <c:strCache>
                <c:ptCount val="1"/>
                <c:pt idx="0">
                  <c:v>2024</c:v>
                </c:pt>
              </c:strCache>
            </c:strRef>
          </c:tx>
          <c:spPr>
            <a:ln w="31750" cap="rnd">
              <a:solidFill>
                <a:schemeClr val="accent2">
                  <a:alpha val="85000"/>
                </a:schemeClr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chemeClr val="accent2">
                  <a:alpha val="85000"/>
                </a:schemeClr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'Componente 2'!$B$10:$G$10</c:f>
              <c:strCache>
                <c:ptCount val="6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</c:strCache>
            </c:strRef>
          </c:cat>
          <c:val>
            <c:numRef>
              <c:f>'Componente 2'!$B$12:$G$12</c:f>
              <c:numCache>
                <c:formatCode>General</c:formatCode>
                <c:ptCount val="6"/>
                <c:pt idx="0">
                  <c:v>239</c:v>
                </c:pt>
                <c:pt idx="1">
                  <c:v>218</c:v>
                </c:pt>
                <c:pt idx="2">
                  <c:v>208</c:v>
                </c:pt>
                <c:pt idx="3">
                  <c:v>208</c:v>
                </c:pt>
                <c:pt idx="4">
                  <c:v>207</c:v>
                </c:pt>
                <c:pt idx="5">
                  <c:v>207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F2-4796-87A6-D34D63D1137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187442480"/>
        <c:axId val="1187435280"/>
      </c:lineChart>
      <c:catAx>
        <c:axId val="1187442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187435280"/>
        <c:crosses val="autoZero"/>
        <c:auto val="1"/>
        <c:lblAlgn val="ctr"/>
        <c:lblOffset val="100"/>
        <c:noMultiLvlLbl val="0"/>
      </c:catAx>
      <c:valAx>
        <c:axId val="1187435280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1874424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1.3149999999999999" header="0.3" footer="0.3"/>
    <c:pageSetup paperSize="9"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'Actividad 1.1.1'!$A$11</c:f>
              <c:strCache>
                <c:ptCount val="1"/>
                <c:pt idx="0">
                  <c:v>Numerador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alpha val="85000"/>
                </a:schemeClr>
              </a:solidFill>
              <a:ln w="9525" cap="flat" cmpd="sng" algn="ctr">
                <a:solidFill>
                  <a:schemeClr val="lt1">
                    <a:alpha val="5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C249-4DB5-A0ED-9582BD312B0B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1">
                  <a:alpha val="85000"/>
                </a:schemeClr>
              </a:solidFill>
              <a:ln w="9525" cap="flat" cmpd="sng" algn="ctr">
                <a:solidFill>
                  <a:schemeClr val="lt1">
                    <a:alpha val="5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C249-4DB5-A0ED-9582BD312B0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'Actividad 1.1.1'!$M$10</c:f>
              <c:strCache>
                <c:ptCount val="1"/>
                <c:pt idx="0">
                  <c:v>Dic.</c:v>
                </c:pt>
              </c:strCache>
            </c:strRef>
          </c:cat>
          <c:val>
            <c:numRef>
              <c:f>'Actividad 1.1.1'!$M$11</c:f>
              <c:numCache>
                <c:formatCode>General</c:formatCode>
                <c:ptCount val="1"/>
                <c:pt idx="0">
                  <c:v>438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1C-44A5-816B-3BA83C13794A}"/>
            </c:ext>
          </c:extLst>
        </c:ser>
        <c:ser>
          <c:idx val="1"/>
          <c:order val="1"/>
          <c:tx>
            <c:strRef>
              <c:f>'Actividad 1.1.1'!$A$12</c:f>
              <c:strCache>
                <c:ptCount val="1"/>
                <c:pt idx="0">
                  <c:v>Denominador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cat>
            <c:strRef>
              <c:f>'Actividad 1.1.1'!$M$10</c:f>
              <c:strCache>
                <c:ptCount val="1"/>
                <c:pt idx="0">
                  <c:v>Dic.</c:v>
                </c:pt>
              </c:strCache>
            </c:strRef>
          </c:cat>
          <c:val>
            <c:numRef>
              <c:f>'Actividad 1.1.1'!$M$12</c:f>
              <c:numCache>
                <c:formatCode>General</c:formatCode>
                <c:ptCount val="1"/>
                <c:pt idx="0">
                  <c:v>180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249-4DB5-A0ED-9582BD312B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2127982943"/>
        <c:axId val="2128005503"/>
      </c:barChart>
      <c:catAx>
        <c:axId val="21279829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s-MX"/>
          </a:p>
        </c:txPr>
        <c:crossAx val="2128005503"/>
        <c:crosses val="autoZero"/>
        <c:auto val="1"/>
        <c:lblAlgn val="ctr"/>
        <c:lblOffset val="100"/>
        <c:noMultiLvlLbl val="0"/>
      </c:catAx>
      <c:valAx>
        <c:axId val="2128005503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s-MX"/>
          </a:p>
        </c:txPr>
        <c:crossAx val="212798294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32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gradFill>
        <a:gsLst>
          <a:gs pos="100000">
            <a:schemeClr val="dk1">
              <a:lumMod val="95000"/>
              <a:lumOff val="5000"/>
            </a:schemeClr>
          </a:gs>
          <a:gs pos="0">
            <a:schemeClr val="dk1">
              <a:lumMod val="75000"/>
              <a:lumOff val="25000"/>
            </a:schemeClr>
          </a:gs>
        </a:gsLst>
        <a:path path="circle">
          <a:fillToRect l="50000" t="50000" r="50000" b="50000"/>
        </a:path>
      </a:gradFill>
      <a:ln w="9525">
        <a:solidFill>
          <a:schemeClr val="dk1">
            <a:lumMod val="75000"/>
            <a:lumOff val="2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/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/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gradFill>
        <a:gsLst>
          <a:gs pos="100000">
            <a:schemeClr val="lt1">
              <a:lumMod val="85000"/>
            </a:schemeClr>
          </a:gs>
          <a:gs pos="0">
            <a:schemeClr val="lt1"/>
          </a:gs>
        </a:gsLst>
        <a:path path="circle">
          <a:fillToRect l="50000" t="50000" r="50000" b="50000"/>
        </a:path>
      </a:gradFill>
      <a:ln w="9525" cap="flat" cmpd="sng" algn="ctr">
        <a:solidFill>
          <a:schemeClr val="lt1"/>
        </a:solidFill>
        <a:round/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3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5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666750</xdr:colOff>
      <xdr:row>4</xdr:row>
      <xdr:rowOff>185737</xdr:rowOff>
    </xdr:from>
    <xdr:ext cx="676275" cy="207301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CuadroTexto 1">
              <a:extLst>
                <a:ext uri="{FF2B5EF4-FFF2-40B4-BE49-F238E27FC236}">
                  <a16:creationId xmlns:a16="http://schemas.microsoft.com/office/drawing/2014/main" id="{BB0A21C6-13DF-313E-136F-1012451108EA}"/>
                </a:ext>
              </a:extLst>
            </xdr:cNvPr>
            <xdr:cNvSpPr txBox="1"/>
          </xdr:nvSpPr>
          <xdr:spPr>
            <a:xfrm>
              <a:off x="5267325" y="947737"/>
              <a:ext cx="676275" cy="20730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14:m>
                <m:oMath xmlns:m="http://schemas.openxmlformats.org/officeDocument/2006/math">
                  <m:d>
                    <m:dPr>
                      <m:ctrlPr>
                        <a:rPr lang="es-MX" sz="900" b="0" i="1">
                          <a:latin typeface="Cambria Math" panose="02040503050406030204" pitchFamily="18" charset="0"/>
                        </a:rPr>
                      </m:ctrlPr>
                    </m:dPr>
                    <m:e>
                      <m:f>
                        <m:fPr>
                          <m:ctrlPr>
                            <a:rPr lang="es-MX" sz="900" b="0" i="1">
                              <a:latin typeface="Cambria Math" panose="02040503050406030204" pitchFamily="18" charset="0"/>
                            </a:rPr>
                          </m:ctrlPr>
                        </m:fPr>
                        <m:num>
                          <m:r>
                            <a:rPr lang="es-MX" sz="900" b="0" i="1">
                              <a:latin typeface="Cambria Math" panose="02040503050406030204" pitchFamily="18" charset="0"/>
                            </a:rPr>
                            <m:t>𝐴</m:t>
                          </m:r>
                        </m:num>
                        <m:den>
                          <m:r>
                            <a:rPr lang="es-MX" sz="900" b="0" i="1">
                              <a:latin typeface="Cambria Math" panose="02040503050406030204" pitchFamily="18" charset="0"/>
                            </a:rPr>
                            <m:t>𝐵</m:t>
                          </m:r>
                        </m:den>
                      </m:f>
                    </m:e>
                  </m:d>
                  <m:r>
                    <a:rPr lang="es-MX" sz="900" b="0" i="0">
                      <a:latin typeface="Cambria Math" panose="02040503050406030204" pitchFamily="18" charset="0"/>
                    </a:rPr>
                    <m:t>∗</m:t>
                  </m:r>
                </m:oMath>
              </a14:m>
              <a:r>
                <a:rPr lang="es-MX" sz="900"/>
                <a:t>100</a:t>
              </a:r>
            </a:p>
          </xdr:txBody>
        </xdr:sp>
      </mc:Choice>
      <mc:Fallback xmlns="">
        <xdr:sp macro="" textlink="">
          <xdr:nvSpPr>
            <xdr:cNvPr id="2" name="CuadroTexto 1">
              <a:extLst>
                <a:ext uri="{FF2B5EF4-FFF2-40B4-BE49-F238E27FC236}">
                  <a16:creationId xmlns:a16="http://schemas.microsoft.com/office/drawing/2014/main" id="{BB0A21C6-13DF-313E-136F-1012451108EA}"/>
                </a:ext>
              </a:extLst>
            </xdr:cNvPr>
            <xdr:cNvSpPr txBox="1"/>
          </xdr:nvSpPr>
          <xdr:spPr>
            <a:xfrm>
              <a:off x="5267325" y="947737"/>
              <a:ext cx="676275" cy="20730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es-MX" sz="900" b="0" i="0">
                  <a:latin typeface="Cambria Math" panose="02040503050406030204" pitchFamily="18" charset="0"/>
                </a:rPr>
                <a:t>(𝐴/𝐵)∗</a:t>
              </a:r>
              <a:r>
                <a:rPr lang="es-MX" sz="900"/>
                <a:t>100</a:t>
              </a:r>
            </a:p>
          </xdr:txBody>
        </xdr:sp>
      </mc:Fallback>
    </mc:AlternateContent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542925</xdr:colOff>
      <xdr:row>13</xdr:row>
      <xdr:rowOff>90486</xdr:rowOff>
    </xdr:from>
    <xdr:to>
      <xdr:col>12</xdr:col>
      <xdr:colOff>133350</xdr:colOff>
      <xdr:row>450</xdr:row>
      <xdr:rowOff>133349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8060098D-A5DE-EFC8-D622-E7E26FA417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14</xdr:row>
      <xdr:rowOff>33337</xdr:rowOff>
    </xdr:from>
    <xdr:to>
      <xdr:col>13</xdr:col>
      <xdr:colOff>704850</xdr:colOff>
      <xdr:row>28</xdr:row>
      <xdr:rowOff>109537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0BAD9A7-5C30-5FF2-2784-E96F3B2CD0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19049</xdr:colOff>
      <xdr:row>13</xdr:row>
      <xdr:rowOff>42862</xdr:rowOff>
    </xdr:from>
    <xdr:to>
      <xdr:col>13</xdr:col>
      <xdr:colOff>742950</xdr:colOff>
      <xdr:row>27</xdr:row>
      <xdr:rowOff>119062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A0E7DD5-EFBB-E456-6D15-21C4678825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28574</xdr:colOff>
      <xdr:row>13</xdr:row>
      <xdr:rowOff>28576</xdr:rowOff>
    </xdr:from>
    <xdr:to>
      <xdr:col>13</xdr:col>
      <xdr:colOff>800100</xdr:colOff>
      <xdr:row>30</xdr:row>
      <xdr:rowOff>114300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FE33918A-13B8-BD22-4EC7-DFE4C448B9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657225</xdr:colOff>
      <xdr:row>14</xdr:row>
      <xdr:rowOff>42862</xdr:rowOff>
    </xdr:from>
    <xdr:to>
      <xdr:col>13</xdr:col>
      <xdr:colOff>485775</xdr:colOff>
      <xdr:row>28</xdr:row>
      <xdr:rowOff>119062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A67DC92C-A1BA-C442-72C5-C10434BAAB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14</xdr:row>
      <xdr:rowOff>4762</xdr:rowOff>
    </xdr:from>
    <xdr:to>
      <xdr:col>13</xdr:col>
      <xdr:colOff>600075</xdr:colOff>
      <xdr:row>29</xdr:row>
      <xdr:rowOff>133350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7C6081DD-B5FF-6B15-C9DF-90BF8A0A6D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14</xdr:row>
      <xdr:rowOff>4762</xdr:rowOff>
    </xdr:from>
    <xdr:to>
      <xdr:col>12</xdr:col>
      <xdr:colOff>704850</xdr:colOff>
      <xdr:row>29</xdr:row>
      <xdr:rowOff>133350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AD4B0B02-3DCB-4F83-AB80-A599C1786D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619125</xdr:colOff>
      <xdr:row>4</xdr:row>
      <xdr:rowOff>23812</xdr:rowOff>
    </xdr:from>
    <xdr:ext cx="676275" cy="207301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CuadroTexto 1">
              <a:extLst>
                <a:ext uri="{FF2B5EF4-FFF2-40B4-BE49-F238E27FC236}">
                  <a16:creationId xmlns:a16="http://schemas.microsoft.com/office/drawing/2014/main" id="{A1ACD06D-8C67-4F21-9C80-9F1648DD21B5}"/>
                </a:ext>
              </a:extLst>
            </xdr:cNvPr>
            <xdr:cNvSpPr txBox="1"/>
          </xdr:nvSpPr>
          <xdr:spPr>
            <a:xfrm>
              <a:off x="5800725" y="1052512"/>
              <a:ext cx="676275" cy="20730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14:m>
                <m:oMath xmlns:m="http://schemas.openxmlformats.org/officeDocument/2006/math">
                  <m:d>
                    <m:dPr>
                      <m:ctrlPr>
                        <a:rPr lang="es-MX" sz="900" b="0" i="1">
                          <a:latin typeface="Cambria Math" panose="02040503050406030204" pitchFamily="18" charset="0"/>
                        </a:rPr>
                      </m:ctrlPr>
                    </m:dPr>
                    <m:e>
                      <m:f>
                        <m:fPr>
                          <m:ctrlPr>
                            <a:rPr lang="es-MX" sz="900" b="0" i="1">
                              <a:latin typeface="Cambria Math" panose="02040503050406030204" pitchFamily="18" charset="0"/>
                            </a:rPr>
                          </m:ctrlPr>
                        </m:fPr>
                        <m:num>
                          <m:r>
                            <a:rPr lang="es-MX" sz="900" b="0" i="1">
                              <a:latin typeface="Cambria Math" panose="02040503050406030204" pitchFamily="18" charset="0"/>
                            </a:rPr>
                            <m:t>𝐴</m:t>
                          </m:r>
                        </m:num>
                        <m:den>
                          <m:r>
                            <a:rPr lang="es-MX" sz="900" b="0" i="1">
                              <a:latin typeface="Cambria Math" panose="02040503050406030204" pitchFamily="18" charset="0"/>
                            </a:rPr>
                            <m:t>𝐵</m:t>
                          </m:r>
                        </m:den>
                      </m:f>
                    </m:e>
                  </m:d>
                  <m:r>
                    <a:rPr lang="es-MX" sz="900" b="0" i="0">
                      <a:latin typeface="Cambria Math" panose="02040503050406030204" pitchFamily="18" charset="0"/>
                    </a:rPr>
                    <m:t>∗</m:t>
                  </m:r>
                </m:oMath>
              </a14:m>
              <a:r>
                <a:rPr lang="es-MX" sz="900"/>
                <a:t>100</a:t>
              </a:r>
            </a:p>
          </xdr:txBody>
        </xdr:sp>
      </mc:Choice>
      <mc:Fallback xmlns="">
        <xdr:sp macro="" textlink="">
          <xdr:nvSpPr>
            <xdr:cNvPr id="2" name="CuadroTexto 1">
              <a:extLst>
                <a:ext uri="{FF2B5EF4-FFF2-40B4-BE49-F238E27FC236}">
                  <a16:creationId xmlns:a16="http://schemas.microsoft.com/office/drawing/2014/main" id="{A1ACD06D-8C67-4F21-9C80-9F1648DD21B5}"/>
                </a:ext>
              </a:extLst>
            </xdr:cNvPr>
            <xdr:cNvSpPr txBox="1"/>
          </xdr:nvSpPr>
          <xdr:spPr>
            <a:xfrm>
              <a:off x="5800725" y="1052512"/>
              <a:ext cx="676275" cy="20730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es-MX" sz="900" b="0" i="0">
                  <a:latin typeface="Cambria Math" panose="02040503050406030204" pitchFamily="18" charset="0"/>
                </a:rPr>
                <a:t>(𝐴/𝐵)∗</a:t>
              </a:r>
              <a:r>
                <a:rPr lang="es-MX" sz="900"/>
                <a:t>100</a:t>
              </a:r>
            </a:p>
          </xdr:txBody>
        </xdr:sp>
      </mc:Fallback>
    </mc:AlternateContent>
    <xdr:clientData/>
  </xdr:oneCellAnchor>
  <xdr:twoCellAnchor>
    <xdr:from>
      <xdr:col>0</xdr:col>
      <xdr:colOff>19049</xdr:colOff>
      <xdr:row>18</xdr:row>
      <xdr:rowOff>14286</xdr:rowOff>
    </xdr:from>
    <xdr:to>
      <xdr:col>13</xdr:col>
      <xdr:colOff>809625</xdr:colOff>
      <xdr:row>37</xdr:row>
      <xdr:rowOff>180975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1ACEB118-3D69-5967-FAE0-FB6C572F2A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190500</xdr:colOff>
      <xdr:row>4</xdr:row>
      <xdr:rowOff>85725</xdr:rowOff>
    </xdr:from>
    <xdr:ext cx="676275" cy="207301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CuadroTexto 1">
              <a:extLst>
                <a:ext uri="{FF2B5EF4-FFF2-40B4-BE49-F238E27FC236}">
                  <a16:creationId xmlns:a16="http://schemas.microsoft.com/office/drawing/2014/main" id="{8B6E1EFA-F898-43C2-A18B-5202D55D1AF9}"/>
                </a:ext>
              </a:extLst>
            </xdr:cNvPr>
            <xdr:cNvSpPr txBox="1"/>
          </xdr:nvSpPr>
          <xdr:spPr>
            <a:xfrm>
              <a:off x="5372100" y="1647825"/>
              <a:ext cx="676275" cy="20730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14:m>
                <m:oMath xmlns:m="http://schemas.openxmlformats.org/officeDocument/2006/math">
                  <m:d>
                    <m:dPr>
                      <m:ctrlPr>
                        <a:rPr lang="es-MX" sz="900" b="0" i="1">
                          <a:latin typeface="Cambria Math" panose="02040503050406030204" pitchFamily="18" charset="0"/>
                        </a:rPr>
                      </m:ctrlPr>
                    </m:dPr>
                    <m:e>
                      <m:f>
                        <m:fPr>
                          <m:ctrlPr>
                            <a:rPr lang="es-MX" sz="900" b="0" i="1">
                              <a:latin typeface="Cambria Math" panose="02040503050406030204" pitchFamily="18" charset="0"/>
                            </a:rPr>
                          </m:ctrlPr>
                        </m:fPr>
                        <m:num>
                          <m:r>
                            <a:rPr lang="es-MX" sz="900" b="0" i="1">
                              <a:latin typeface="Cambria Math" panose="02040503050406030204" pitchFamily="18" charset="0"/>
                            </a:rPr>
                            <m:t>𝐴</m:t>
                          </m:r>
                        </m:num>
                        <m:den>
                          <m:r>
                            <a:rPr lang="es-MX" sz="900" b="0" i="1">
                              <a:latin typeface="Cambria Math" panose="02040503050406030204" pitchFamily="18" charset="0"/>
                            </a:rPr>
                            <m:t>𝐵</m:t>
                          </m:r>
                        </m:den>
                      </m:f>
                    </m:e>
                  </m:d>
                  <m:r>
                    <a:rPr lang="es-MX" sz="900" b="0" i="0">
                      <a:latin typeface="Cambria Math" panose="02040503050406030204" pitchFamily="18" charset="0"/>
                    </a:rPr>
                    <m:t>∗</m:t>
                  </m:r>
                </m:oMath>
              </a14:m>
              <a:r>
                <a:rPr lang="es-MX" sz="900"/>
                <a:t>100</a:t>
              </a:r>
            </a:p>
          </xdr:txBody>
        </xdr:sp>
      </mc:Choice>
      <mc:Fallback xmlns="">
        <xdr:sp macro="" textlink="">
          <xdr:nvSpPr>
            <xdr:cNvPr id="2" name="CuadroTexto 1">
              <a:extLst>
                <a:ext uri="{FF2B5EF4-FFF2-40B4-BE49-F238E27FC236}">
                  <a16:creationId xmlns:a16="http://schemas.microsoft.com/office/drawing/2014/main" id="{8B6E1EFA-F898-43C2-A18B-5202D55D1AF9}"/>
                </a:ext>
              </a:extLst>
            </xdr:cNvPr>
            <xdr:cNvSpPr txBox="1"/>
          </xdr:nvSpPr>
          <xdr:spPr>
            <a:xfrm>
              <a:off x="5372100" y="1647825"/>
              <a:ext cx="676275" cy="20730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es-MX" sz="900" b="0" i="0">
                  <a:latin typeface="Cambria Math" panose="02040503050406030204" pitchFamily="18" charset="0"/>
                </a:rPr>
                <a:t>(𝐴/𝐵)∗</a:t>
              </a:r>
              <a:r>
                <a:rPr lang="es-MX" sz="900"/>
                <a:t>100</a:t>
              </a:r>
            </a:p>
          </xdr:txBody>
        </xdr:sp>
      </mc:Fallback>
    </mc:AlternateContent>
    <xdr:clientData/>
  </xdr:oneCellAnchor>
  <xdr:twoCellAnchor>
    <xdr:from>
      <xdr:col>0</xdr:col>
      <xdr:colOff>19050</xdr:colOff>
      <xdr:row>13</xdr:row>
      <xdr:rowOff>200024</xdr:rowOff>
    </xdr:from>
    <xdr:to>
      <xdr:col>13</xdr:col>
      <xdr:colOff>742950</xdr:colOff>
      <xdr:row>27</xdr:row>
      <xdr:rowOff>80961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DDC3E7CB-6A2F-DB3D-81AF-B41D28A2C5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19050</xdr:colOff>
      <xdr:row>4</xdr:row>
      <xdr:rowOff>76200</xdr:rowOff>
    </xdr:from>
    <xdr:ext cx="676275" cy="207301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CuadroTexto 1">
              <a:extLst>
                <a:ext uri="{FF2B5EF4-FFF2-40B4-BE49-F238E27FC236}">
                  <a16:creationId xmlns:a16="http://schemas.microsoft.com/office/drawing/2014/main" id="{1C16DF2E-37F7-447F-8B7B-A5F547EB0F83}"/>
                </a:ext>
              </a:extLst>
            </xdr:cNvPr>
            <xdr:cNvSpPr txBox="1"/>
          </xdr:nvSpPr>
          <xdr:spPr>
            <a:xfrm>
              <a:off x="5962650" y="1295400"/>
              <a:ext cx="676275" cy="20730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14:m>
                <m:oMath xmlns:m="http://schemas.openxmlformats.org/officeDocument/2006/math">
                  <m:d>
                    <m:dPr>
                      <m:ctrlPr>
                        <a:rPr lang="es-MX" sz="900" b="0" i="1">
                          <a:latin typeface="Cambria Math" panose="02040503050406030204" pitchFamily="18" charset="0"/>
                        </a:rPr>
                      </m:ctrlPr>
                    </m:dPr>
                    <m:e>
                      <m:f>
                        <m:fPr>
                          <m:ctrlPr>
                            <a:rPr lang="es-MX" sz="900" b="0" i="1">
                              <a:latin typeface="Cambria Math" panose="02040503050406030204" pitchFamily="18" charset="0"/>
                            </a:rPr>
                          </m:ctrlPr>
                        </m:fPr>
                        <m:num>
                          <m:r>
                            <a:rPr lang="es-MX" sz="900" b="0" i="1">
                              <a:latin typeface="Cambria Math" panose="02040503050406030204" pitchFamily="18" charset="0"/>
                            </a:rPr>
                            <m:t>𝐴</m:t>
                          </m:r>
                        </m:num>
                        <m:den>
                          <m:r>
                            <a:rPr lang="es-MX" sz="900" b="0" i="1">
                              <a:latin typeface="Cambria Math" panose="02040503050406030204" pitchFamily="18" charset="0"/>
                            </a:rPr>
                            <m:t>𝐵</m:t>
                          </m:r>
                        </m:den>
                      </m:f>
                    </m:e>
                  </m:d>
                  <m:r>
                    <a:rPr lang="es-MX" sz="900" b="0" i="0">
                      <a:latin typeface="Cambria Math" panose="02040503050406030204" pitchFamily="18" charset="0"/>
                    </a:rPr>
                    <m:t>∗</m:t>
                  </m:r>
                </m:oMath>
              </a14:m>
              <a:r>
                <a:rPr lang="es-MX" sz="900"/>
                <a:t>100</a:t>
              </a:r>
            </a:p>
          </xdr:txBody>
        </xdr:sp>
      </mc:Choice>
      <mc:Fallback xmlns="">
        <xdr:sp macro="" textlink="">
          <xdr:nvSpPr>
            <xdr:cNvPr id="2" name="CuadroTexto 1">
              <a:extLst>
                <a:ext uri="{FF2B5EF4-FFF2-40B4-BE49-F238E27FC236}">
                  <a16:creationId xmlns:a16="http://schemas.microsoft.com/office/drawing/2014/main" id="{1C16DF2E-37F7-447F-8B7B-A5F547EB0F83}"/>
                </a:ext>
              </a:extLst>
            </xdr:cNvPr>
            <xdr:cNvSpPr txBox="1"/>
          </xdr:nvSpPr>
          <xdr:spPr>
            <a:xfrm>
              <a:off x="5962650" y="1295400"/>
              <a:ext cx="676275" cy="20730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es-MX" sz="900" b="0" i="0">
                  <a:latin typeface="Cambria Math" panose="02040503050406030204" pitchFamily="18" charset="0"/>
                </a:rPr>
                <a:t>(𝐴/𝐵)∗</a:t>
              </a:r>
              <a:r>
                <a:rPr lang="es-MX" sz="900"/>
                <a:t>100</a:t>
              </a:r>
            </a:p>
          </xdr:txBody>
        </xdr:sp>
      </mc:Fallback>
    </mc:AlternateContent>
    <xdr:clientData/>
  </xdr:oneCellAnchor>
  <xdr:twoCellAnchor>
    <xdr:from>
      <xdr:col>0</xdr:col>
      <xdr:colOff>19048</xdr:colOff>
      <xdr:row>14</xdr:row>
      <xdr:rowOff>14287</xdr:rowOff>
    </xdr:from>
    <xdr:to>
      <xdr:col>13</xdr:col>
      <xdr:colOff>742949</xdr:colOff>
      <xdr:row>28</xdr:row>
      <xdr:rowOff>90487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5240A00A-C102-F487-C2FC-3DD0171AA8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16</xdr:row>
      <xdr:rowOff>9525</xdr:rowOff>
    </xdr:from>
    <xdr:to>
      <xdr:col>13</xdr:col>
      <xdr:colOff>723900</xdr:colOff>
      <xdr:row>34</xdr:row>
      <xdr:rowOff>171450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16C46DE-4383-CCFD-D165-0F3E4F7FBF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38099</xdr:colOff>
      <xdr:row>15</xdr:row>
      <xdr:rowOff>33336</xdr:rowOff>
    </xdr:from>
    <xdr:to>
      <xdr:col>13</xdr:col>
      <xdr:colOff>723900</xdr:colOff>
      <xdr:row>32</xdr:row>
      <xdr:rowOff>95249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A93AAF07-09EF-E05C-7A79-91BE57EB1F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38099</xdr:colOff>
      <xdr:row>15</xdr:row>
      <xdr:rowOff>33336</xdr:rowOff>
    </xdr:from>
    <xdr:to>
      <xdr:col>12</xdr:col>
      <xdr:colOff>733424</xdr:colOff>
      <xdr:row>32</xdr:row>
      <xdr:rowOff>95249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68BF09EA-9CF7-4DBE-9162-C81C5FF05A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38099</xdr:colOff>
      <xdr:row>95</xdr:row>
      <xdr:rowOff>1</xdr:rowOff>
    </xdr:from>
    <xdr:to>
      <xdr:col>13</xdr:col>
      <xdr:colOff>647700</xdr:colOff>
      <xdr:row>112</xdr:row>
      <xdr:rowOff>152401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D456E589-3B19-626E-9E25-012220946B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28574</xdr:colOff>
      <xdr:row>13</xdr:row>
      <xdr:rowOff>185737</xdr:rowOff>
    </xdr:from>
    <xdr:to>
      <xdr:col>13</xdr:col>
      <xdr:colOff>723900</xdr:colOff>
      <xdr:row>31</xdr:row>
      <xdr:rowOff>85725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5383B26-7789-982D-1747-29BFB5C5FA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arielitosssss\Documents\Profesionalizaci&#243;n\2025\FI%202025.xlsx" TargetMode="External"/><Relationship Id="rId1" Type="http://schemas.openxmlformats.org/officeDocument/2006/relationships/externalLinkPath" Target="/Users/Marielitosssss/Documents/Profesionalizaci&#243;n/2025/FI%202025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arielitosssss\Documents\Profesionalizaci&#243;n\2025\FC%202025.xlsx" TargetMode="External"/><Relationship Id="rId1" Type="http://schemas.openxmlformats.org/officeDocument/2006/relationships/externalLinkPath" Target="/Users/Marielitosssss/Documents/Profesionalizaci&#243;n/2025/FC%202025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arielitosssss\Documents\Profesionalizaci&#243;n\2025\CBF%202025.xlsx" TargetMode="External"/><Relationship Id="rId1" Type="http://schemas.openxmlformats.org/officeDocument/2006/relationships/externalLinkPath" Target="/Users/Marielitosssss/Documents/Profesionalizaci&#243;n/2025/CBF%202025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arielitosssss\Documents\Base%20de%20datos\BASE%20DE%20DATOS%202022%20UNIPOL%20ESTAD&#205;STICAS.xlsx" TargetMode="External"/><Relationship Id="rId1" Type="http://schemas.openxmlformats.org/officeDocument/2006/relationships/externalLinkPath" Target="/Users/Marielitosssss/Documents/Base%20de%20datos/BASE%20DE%20DATOS%202022%20UNIPOL%20ESTAD&#205;STICAS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arielitosssss\Documents\Profesionalizaci&#243;n\2024\FI%202024.xlsx" TargetMode="External"/><Relationship Id="rId1" Type="http://schemas.openxmlformats.org/officeDocument/2006/relationships/externalLinkPath" Target="/Users/Marielitosssss/Documents/Profesionalizaci&#243;n/2024/FI%202024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arielitosssss\Documents\Profesionalizaci&#243;n\2024\FC%202024.xlsx" TargetMode="External"/><Relationship Id="rId1" Type="http://schemas.openxmlformats.org/officeDocument/2006/relationships/externalLinkPath" Target="/Users/Marielitosssss/Documents/Profesionalizaci&#243;n/2024/FC%202024.xlsx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arielitosssss\Documents\Profesionalizaci&#243;n\2024\CBF%202024.xlsx" TargetMode="External"/><Relationship Id="rId1" Type="http://schemas.openxmlformats.org/officeDocument/2006/relationships/externalLinkPath" Target="/Users/Marielitosssss/Documents/Profesionalizaci&#243;n/2024/CBF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oja3"/>
      <sheetName val="Mod., Est. y Mun."/>
      <sheetName val="Género"/>
      <sheetName val="Hoja4"/>
      <sheetName val="Hoja6"/>
      <sheetName val="Hoja2"/>
      <sheetName val="Hoja1"/>
      <sheetName val="Por Grupo"/>
      <sheetName val="Por Municipio"/>
      <sheetName val="Por Corporación"/>
      <sheetName val="Hoja7"/>
      <sheetName val="Hoja5"/>
      <sheetName val="Hoja6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70">
          <cell r="B70">
            <v>0</v>
          </cell>
          <cell r="E70">
            <v>0</v>
          </cell>
          <cell r="H70">
            <v>0</v>
          </cell>
          <cell r="K70">
            <v>0</v>
          </cell>
        </row>
        <row r="71">
          <cell r="D71">
            <v>0</v>
          </cell>
          <cell r="G71">
            <v>0</v>
          </cell>
          <cell r="J71">
            <v>0</v>
          </cell>
          <cell r="M71">
            <v>0</v>
          </cell>
          <cell r="N71">
            <v>113</v>
          </cell>
          <cell r="P71">
            <v>0</v>
          </cell>
          <cell r="Q71">
            <v>80</v>
          </cell>
          <cell r="T71">
            <v>2</v>
          </cell>
          <cell r="V71">
            <v>0</v>
          </cell>
          <cell r="W71">
            <v>0</v>
          </cell>
          <cell r="Y71">
            <v>0</v>
          </cell>
          <cell r="Z71">
            <v>0</v>
          </cell>
          <cell r="AB71">
            <v>0</v>
          </cell>
          <cell r="AC71">
            <v>0</v>
          </cell>
          <cell r="AE71">
            <v>0</v>
          </cell>
          <cell r="AF71">
            <v>0</v>
          </cell>
          <cell r="AH71">
            <v>0</v>
          </cell>
          <cell r="AI71">
            <v>0</v>
          </cell>
          <cell r="AK71">
            <v>0</v>
          </cell>
        </row>
        <row r="72">
          <cell r="D72">
            <v>0</v>
          </cell>
          <cell r="G72">
            <v>0</v>
          </cell>
          <cell r="J72">
            <v>0</v>
          </cell>
          <cell r="M72">
            <v>0</v>
          </cell>
          <cell r="P72">
            <v>0</v>
          </cell>
          <cell r="S72">
            <v>0</v>
          </cell>
          <cell r="V72">
            <v>0</v>
          </cell>
          <cell r="Y72">
            <v>0</v>
          </cell>
          <cell r="AB72">
            <v>0</v>
          </cell>
          <cell r="AE72">
            <v>0</v>
          </cell>
          <cell r="AH72">
            <v>0</v>
          </cell>
          <cell r="AK72">
            <v>0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oja7"/>
      <sheetName val="Hoja8"/>
      <sheetName val="Hoja1"/>
      <sheetName val="Hoja2"/>
      <sheetName val="Hoja3"/>
      <sheetName val="Hoja4"/>
      <sheetName val="Hoja9"/>
      <sheetName val="Hoja5"/>
      <sheetName val="Hoja6"/>
      <sheetName val="Hoja6 (2)"/>
    </sheetNames>
    <sheetDataSet>
      <sheetData sheetId="0" refreshError="1"/>
      <sheetData sheetId="1" refreshError="1"/>
      <sheetData sheetId="2" refreshError="1"/>
      <sheetData sheetId="3">
        <row r="67">
          <cell r="B67">
            <v>0</v>
          </cell>
          <cell r="E67">
            <v>74</v>
          </cell>
          <cell r="H67">
            <v>0</v>
          </cell>
          <cell r="K67">
            <v>30</v>
          </cell>
          <cell r="N67">
            <v>50</v>
          </cell>
          <cell r="Q67">
            <v>106</v>
          </cell>
          <cell r="T67">
            <v>0</v>
          </cell>
          <cell r="W67">
            <v>0</v>
          </cell>
          <cell r="Z67">
            <v>0</v>
          </cell>
          <cell r="AC67">
            <v>0</v>
          </cell>
          <cell r="AF67">
            <v>0</v>
          </cell>
          <cell r="AI67">
            <v>0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oja5"/>
      <sheetName val="Esta., Mun. y Mod."/>
      <sheetName val="Genero"/>
      <sheetName val="Hoja7"/>
      <sheetName val="CBFP"/>
      <sheetName val="Hoja2"/>
      <sheetName val="Hoja3"/>
      <sheetName val="Hoja4"/>
      <sheetName val="Hoja1"/>
      <sheetName val="Hoja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243">
          <cell r="D243">
            <v>0</v>
          </cell>
          <cell r="E243">
            <v>0</v>
          </cell>
          <cell r="F243">
            <v>217</v>
          </cell>
          <cell r="G243">
            <v>181</v>
          </cell>
          <cell r="H243">
            <v>535</v>
          </cell>
          <cell r="I243">
            <v>594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</row>
      </sheetData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ecados"/>
      <sheetName val="Sheet1"/>
      <sheetName val="Hoja3"/>
      <sheetName val="Sheet1 (2)"/>
      <sheetName val="ALUMNOS UNIPOL 2002"/>
      <sheetName val="Hoja8"/>
      <sheetName val="Hoja4"/>
      <sheetName val="Hoja5"/>
      <sheetName val="LSP"/>
      <sheetName val="LC"/>
      <sheetName val="No. de becados"/>
      <sheetName val="Sheet1 (3)"/>
      <sheetName val="Hoja2"/>
      <sheetName val="Hoja1"/>
      <sheetName val="Civil"/>
      <sheetName val="Perito"/>
      <sheetName val="MP"/>
      <sheetName val="PI"/>
      <sheetName val="Custodio"/>
      <sheetName val="PEP"/>
      <sheetName val="Administrativos"/>
      <sheetName val="Ahome"/>
      <sheetName val="Angostura"/>
      <sheetName val="Concordia"/>
      <sheetName val="Culiacán"/>
      <sheetName val="El Fuerte"/>
      <sheetName val="Elota"/>
      <sheetName val="Escuinapa"/>
      <sheetName val="Guasave"/>
      <sheetName val="Mazatlán"/>
      <sheetName val="Mocorito"/>
      <sheetName val="Navolato"/>
      <sheetName val="Salvador Alvarado"/>
      <sheetName val="S. de Leyva"/>
    </sheetNames>
    <sheetDataSet>
      <sheetData sheetId="0"/>
      <sheetData sheetId="1"/>
      <sheetData sheetId="2"/>
      <sheetData sheetId="3"/>
      <sheetData sheetId="4">
        <row r="186">
          <cell r="D186">
            <v>75</v>
          </cell>
        </row>
        <row r="187">
          <cell r="D187">
            <v>48</v>
          </cell>
        </row>
        <row r="188">
          <cell r="D188">
            <v>17</v>
          </cell>
        </row>
        <row r="189">
          <cell r="D189">
            <v>14</v>
          </cell>
        </row>
      </sheetData>
      <sheetData sheetId="5"/>
      <sheetData sheetId="6">
        <row r="40">
          <cell r="I40">
            <v>319</v>
          </cell>
        </row>
        <row r="41">
          <cell r="I41">
            <v>316</v>
          </cell>
        </row>
        <row r="42">
          <cell r="I42">
            <v>311</v>
          </cell>
        </row>
        <row r="43">
          <cell r="I43">
            <v>306</v>
          </cell>
        </row>
        <row r="44">
          <cell r="I44">
            <v>303</v>
          </cell>
        </row>
        <row r="45">
          <cell r="I45">
            <v>298</v>
          </cell>
        </row>
        <row r="46">
          <cell r="I46">
            <v>570</v>
          </cell>
        </row>
        <row r="47">
          <cell r="I47">
            <v>551</v>
          </cell>
        </row>
        <row r="49">
          <cell r="I49">
            <v>527</v>
          </cell>
        </row>
        <row r="50">
          <cell r="I50">
            <v>524</v>
          </cell>
        </row>
        <row r="51">
          <cell r="B51">
            <v>7</v>
          </cell>
          <cell r="C51">
            <v>68</v>
          </cell>
          <cell r="D51">
            <v>164</v>
          </cell>
          <cell r="I51">
            <v>519</v>
          </cell>
        </row>
        <row r="52">
          <cell r="B52">
            <v>5</v>
          </cell>
          <cell r="C52">
            <v>60</v>
          </cell>
          <cell r="D52">
            <v>153</v>
          </cell>
        </row>
        <row r="53">
          <cell r="B53">
            <v>5</v>
          </cell>
          <cell r="C53">
            <v>58</v>
          </cell>
          <cell r="D53">
            <v>145</v>
          </cell>
        </row>
        <row r="54">
          <cell r="B54">
            <v>5</v>
          </cell>
          <cell r="C54">
            <v>58</v>
          </cell>
          <cell r="D54">
            <v>145</v>
          </cell>
        </row>
        <row r="55">
          <cell r="B55">
            <v>5</v>
          </cell>
          <cell r="C55">
            <v>58</v>
          </cell>
          <cell r="D55">
            <v>144</v>
          </cell>
        </row>
        <row r="56">
          <cell r="B56">
            <v>5</v>
          </cell>
          <cell r="C56">
            <v>58</v>
          </cell>
          <cell r="D56">
            <v>144</v>
          </cell>
        </row>
        <row r="63">
          <cell r="B63">
            <v>5</v>
          </cell>
          <cell r="C63">
            <v>113</v>
          </cell>
          <cell r="D63">
            <v>210</v>
          </cell>
        </row>
        <row r="64">
          <cell r="B64">
            <v>5</v>
          </cell>
          <cell r="C64">
            <v>112</v>
          </cell>
          <cell r="D64">
            <v>210</v>
          </cell>
        </row>
        <row r="65">
          <cell r="B65">
            <v>5</v>
          </cell>
          <cell r="C65">
            <v>90</v>
          </cell>
          <cell r="D65">
            <v>188</v>
          </cell>
        </row>
        <row r="66">
          <cell r="B66">
            <v>5</v>
          </cell>
          <cell r="C66">
            <v>90</v>
          </cell>
          <cell r="D66">
            <v>188</v>
          </cell>
        </row>
        <row r="67">
          <cell r="B67">
            <v>5</v>
          </cell>
          <cell r="C67">
            <v>90</v>
          </cell>
          <cell r="D67">
            <v>188</v>
          </cell>
        </row>
        <row r="68">
          <cell r="B68">
            <v>5</v>
          </cell>
          <cell r="C68">
            <v>90</v>
          </cell>
          <cell r="D68">
            <v>188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oja3"/>
      <sheetName val="Mod., Est. y Mun."/>
      <sheetName val="Género"/>
      <sheetName val="Hoja4"/>
      <sheetName val="Hoja6"/>
      <sheetName val="Hoja2"/>
      <sheetName val="Hoja1"/>
      <sheetName val="Por Grupo"/>
      <sheetName val="Por Municipio"/>
      <sheetName val="Por Corporación"/>
      <sheetName val="Hoja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59">
          <cell r="N59">
            <v>50.773430391264782</v>
          </cell>
          <cell r="P59">
            <v>1261</v>
          </cell>
          <cell r="Q59"/>
          <cell r="R59">
            <v>1083</v>
          </cell>
          <cell r="S59"/>
          <cell r="T59"/>
          <cell r="U59"/>
        </row>
      </sheetData>
      <sheetData sheetId="8"/>
      <sheetData sheetId="9"/>
      <sheetData sheetId="1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oja7"/>
      <sheetName val="Hoja8"/>
      <sheetName val="Hoja10"/>
      <sheetName val="Hoja1"/>
      <sheetName val="Hoja2"/>
      <sheetName val="Hoja3"/>
      <sheetName val="Hoja4"/>
      <sheetName val="Hoja9"/>
      <sheetName val="Hoja5"/>
      <sheetName val="Hoja6"/>
    </sheetNames>
    <sheetDataSet>
      <sheetData sheetId="0"/>
      <sheetData sheetId="1"/>
      <sheetData sheetId="2"/>
      <sheetData sheetId="3"/>
      <sheetData sheetId="4">
        <row r="59">
          <cell r="B59">
            <v>0</v>
          </cell>
          <cell r="E59">
            <v>0</v>
          </cell>
          <cell r="H59">
            <v>0</v>
          </cell>
          <cell r="K59">
            <v>0</v>
          </cell>
          <cell r="N59">
            <v>0</v>
          </cell>
          <cell r="Q59">
            <v>68</v>
          </cell>
          <cell r="T59">
            <v>41</v>
          </cell>
          <cell r="W59">
            <v>0</v>
          </cell>
          <cell r="Z59">
            <v>0</v>
          </cell>
          <cell r="AC59">
            <v>51</v>
          </cell>
          <cell r="AF59">
            <v>0</v>
          </cell>
          <cell r="AI59">
            <v>0</v>
          </cell>
        </row>
      </sheetData>
      <sheetData sheetId="5"/>
      <sheetData sheetId="6"/>
      <sheetData sheetId="7"/>
      <sheetData sheetId="8">
        <row r="38">
          <cell r="B38">
            <v>1133</v>
          </cell>
        </row>
      </sheetData>
      <sheetData sheetId="9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oja5"/>
      <sheetName val="Esta., Mun. y Mod."/>
      <sheetName val="Genero"/>
      <sheetName val="CBFP"/>
      <sheetName val="Hoja2"/>
      <sheetName val="Hoja3"/>
      <sheetName val="Hoja4"/>
      <sheetName val="Hoja1"/>
    </sheetNames>
    <sheetDataSet>
      <sheetData sheetId="0"/>
      <sheetData sheetId="1"/>
      <sheetData sheetId="2"/>
      <sheetData sheetId="3"/>
      <sheetData sheetId="4"/>
      <sheetData sheetId="5">
        <row r="18">
          <cell r="F18">
            <v>414</v>
          </cell>
        </row>
      </sheetData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710D56-9F62-49CD-B537-FE90D356C61A}">
  <dimension ref="A1:P559"/>
  <sheetViews>
    <sheetView tabSelected="1" zoomScaleNormal="100" workbookViewId="0">
      <selection activeCell="G14" sqref="G14"/>
    </sheetView>
  </sheetViews>
  <sheetFormatPr baseColWidth="10" defaultRowHeight="15" x14ac:dyDescent="0.25"/>
  <cols>
    <col min="1" max="1" width="17" style="6" bestFit="1" customWidth="1"/>
    <col min="2" max="2" width="15" style="6" customWidth="1"/>
    <col min="3" max="3" width="14.140625" style="6" customWidth="1"/>
    <col min="4" max="4" width="14.140625" style="6" bestFit="1" customWidth="1"/>
    <col min="5" max="6" width="11.42578125" style="6"/>
    <col min="7" max="7" width="14.140625" style="6" bestFit="1" customWidth="1"/>
    <col min="8" max="9" width="11.42578125" style="6"/>
    <col min="10" max="10" width="14.140625" style="6" bestFit="1" customWidth="1"/>
    <col min="11" max="12" width="11.42578125" style="6"/>
    <col min="13" max="13" width="14.140625" style="6" bestFit="1" customWidth="1"/>
  </cols>
  <sheetData>
    <row r="1" spans="1:15" ht="15.75" thickBot="1" x14ac:dyDescent="0.3"/>
    <row r="2" spans="1:15" ht="20.25" x14ac:dyDescent="0.25">
      <c r="A2" s="217" t="s">
        <v>46</v>
      </c>
      <c r="B2" s="218"/>
      <c r="C2" s="218"/>
      <c r="D2" s="218"/>
      <c r="E2" s="218"/>
      <c r="F2" s="218"/>
      <c r="G2" s="218"/>
      <c r="H2" s="218"/>
      <c r="I2" s="218"/>
      <c r="J2" s="218"/>
      <c r="K2" s="218"/>
      <c r="L2" s="218"/>
      <c r="M2" s="219"/>
    </row>
    <row r="3" spans="1:15" ht="15" customHeight="1" x14ac:dyDescent="0.25">
      <c r="A3" s="20" t="s">
        <v>16</v>
      </c>
      <c r="B3" s="220" t="s">
        <v>17</v>
      </c>
      <c r="C3" s="221"/>
      <c r="D3" s="221"/>
      <c r="E3" s="221"/>
      <c r="F3" s="221"/>
      <c r="G3" s="221"/>
      <c r="H3" s="221"/>
      <c r="I3" s="221"/>
      <c r="J3" s="221"/>
      <c r="K3" s="221"/>
      <c r="L3" s="221"/>
      <c r="M3" s="222"/>
    </row>
    <row r="4" spans="1:15" x14ac:dyDescent="0.25">
      <c r="A4" s="20" t="s">
        <v>19</v>
      </c>
      <c r="B4" s="223" t="s">
        <v>20</v>
      </c>
      <c r="C4" s="224"/>
      <c r="D4" s="224"/>
      <c r="E4" s="224"/>
      <c r="F4" s="224"/>
      <c r="G4" s="224"/>
      <c r="H4" s="224"/>
      <c r="I4" s="224"/>
      <c r="J4" s="224"/>
      <c r="K4" s="224"/>
      <c r="L4" s="224"/>
      <c r="M4" s="225"/>
    </row>
    <row r="5" spans="1:15" x14ac:dyDescent="0.25">
      <c r="A5" s="21"/>
      <c r="M5" s="22"/>
    </row>
    <row r="6" spans="1:15" x14ac:dyDescent="0.25">
      <c r="A6" s="226" t="s">
        <v>21</v>
      </c>
      <c r="B6" s="7" t="s">
        <v>22</v>
      </c>
      <c r="C6" s="223"/>
      <c r="D6" s="224"/>
      <c r="E6" s="224"/>
      <c r="F6" s="224"/>
      <c r="G6" s="224"/>
      <c r="H6" s="224"/>
      <c r="I6" s="224"/>
      <c r="J6" s="224"/>
      <c r="K6" s="224"/>
      <c r="L6" s="224"/>
      <c r="M6" s="225"/>
    </row>
    <row r="7" spans="1:15" ht="15" customHeight="1" x14ac:dyDescent="0.25">
      <c r="A7" s="227"/>
      <c r="B7" s="7" t="s">
        <v>24</v>
      </c>
      <c r="C7" s="220" t="s">
        <v>25</v>
      </c>
      <c r="D7" s="221"/>
      <c r="E7" s="221"/>
      <c r="F7" s="221"/>
      <c r="G7" s="221"/>
      <c r="H7" s="221"/>
      <c r="I7" s="221"/>
      <c r="J7" s="221"/>
      <c r="K7" s="221"/>
      <c r="L7" s="221"/>
      <c r="M7" s="222"/>
    </row>
    <row r="8" spans="1:15" ht="15" customHeight="1" x14ac:dyDescent="0.25">
      <c r="A8" s="227"/>
      <c r="B8" s="7" t="s">
        <v>26</v>
      </c>
      <c r="C8" s="220" t="s">
        <v>27</v>
      </c>
      <c r="D8" s="221"/>
      <c r="E8" s="221"/>
      <c r="F8" s="221"/>
      <c r="G8" s="221"/>
      <c r="H8" s="221"/>
      <c r="I8" s="221"/>
      <c r="J8" s="221"/>
      <c r="K8" s="221"/>
      <c r="L8" s="221"/>
      <c r="M8" s="222"/>
    </row>
    <row r="9" spans="1:15" ht="45" x14ac:dyDescent="0.25">
      <c r="A9" s="228"/>
      <c r="B9" s="7" t="s">
        <v>28</v>
      </c>
      <c r="C9" s="220" t="s">
        <v>29</v>
      </c>
      <c r="D9" s="221"/>
      <c r="E9" s="221"/>
      <c r="F9" s="221"/>
      <c r="G9" s="221"/>
      <c r="H9" s="221"/>
      <c r="I9" s="221"/>
      <c r="J9" s="221"/>
      <c r="K9" s="221"/>
      <c r="L9" s="221"/>
      <c r="M9" s="222"/>
    </row>
    <row r="10" spans="1:15" ht="15.75" thickBot="1" x14ac:dyDescent="0.3">
      <c r="A10" s="21"/>
      <c r="M10" s="22"/>
    </row>
    <row r="11" spans="1:15" ht="15.75" thickBot="1" x14ac:dyDescent="0.3">
      <c r="A11" s="8" t="s">
        <v>0</v>
      </c>
      <c r="B11" s="9" t="s">
        <v>1</v>
      </c>
      <c r="C11" s="9" t="s">
        <v>2</v>
      </c>
      <c r="D11" s="9" t="s">
        <v>3</v>
      </c>
      <c r="E11" s="9" t="s">
        <v>4</v>
      </c>
      <c r="F11" s="9" t="s">
        <v>5</v>
      </c>
      <c r="G11" s="9" t="s">
        <v>6</v>
      </c>
      <c r="H11" s="9" t="s">
        <v>7</v>
      </c>
      <c r="I11" s="9" t="s">
        <v>8</v>
      </c>
      <c r="J11" s="9" t="s">
        <v>9</v>
      </c>
      <c r="K11" s="9" t="s">
        <v>10</v>
      </c>
      <c r="L11" s="9" t="s">
        <v>11</v>
      </c>
      <c r="M11" s="25" t="s">
        <v>12</v>
      </c>
    </row>
    <row r="12" spans="1:15" ht="15.75" thickBot="1" x14ac:dyDescent="0.3">
      <c r="A12" s="10" t="s">
        <v>13</v>
      </c>
      <c r="B12" s="11">
        <f>SUM(B13:B15)</f>
        <v>0</v>
      </c>
      <c r="C12" s="11">
        <f>SUM(C13:C15)</f>
        <v>74</v>
      </c>
      <c r="D12" s="11">
        <f>SUM(D13:D15)</f>
        <v>291</v>
      </c>
      <c r="E12" s="11">
        <f>SUM(E13:E15)</f>
        <v>502</v>
      </c>
      <c r="F12" s="11">
        <f t="shared" ref="F12:M12" si="0">SUM(F13:F15)</f>
        <v>1087</v>
      </c>
      <c r="G12" s="11">
        <f t="shared" si="0"/>
        <v>1787</v>
      </c>
      <c r="H12" s="11">
        <f t="shared" si="0"/>
        <v>1787</v>
      </c>
      <c r="I12" s="11">
        <f t="shared" si="0"/>
        <v>1787</v>
      </c>
      <c r="J12" s="11">
        <f t="shared" si="0"/>
        <v>1787</v>
      </c>
      <c r="K12" s="104">
        <f t="shared" si="0"/>
        <v>1787</v>
      </c>
      <c r="L12" s="104">
        <f t="shared" si="0"/>
        <v>1787</v>
      </c>
      <c r="M12" s="104">
        <f t="shared" si="0"/>
        <v>1787</v>
      </c>
      <c r="O12" s="108"/>
    </row>
    <row r="13" spans="1:15" ht="15.75" thickBot="1" x14ac:dyDescent="0.3">
      <c r="A13" s="12" t="s">
        <v>30</v>
      </c>
      <c r="B13" s="13">
        <f>'[1]Por Grupo'!$D$72</f>
        <v>0</v>
      </c>
      <c r="C13" s="13">
        <f>'[1]Por Grupo'!$G$72+B13</f>
        <v>0</v>
      </c>
      <c r="D13" s="13">
        <f>'[1]Por Grupo'!$J$72+C13</f>
        <v>0</v>
      </c>
      <c r="E13" s="13">
        <f>'[1]Por Grupo'!$M$72+D13</f>
        <v>0</v>
      </c>
      <c r="F13" s="13">
        <f>'[1]Por Grupo'!$P$72+E13</f>
        <v>0</v>
      </c>
      <c r="G13" s="13">
        <f>'[1]Por Grupo'!$S$72+F13</f>
        <v>0</v>
      </c>
      <c r="H13" s="13">
        <f>'[1]Por Grupo'!$V$72+G13</f>
        <v>0</v>
      </c>
      <c r="I13" s="13">
        <f>'[1]Por Grupo'!$Y$72+H13</f>
        <v>0</v>
      </c>
      <c r="J13" s="13">
        <f>'[1]Por Grupo'!$AB$72+I13</f>
        <v>0</v>
      </c>
      <c r="K13" s="13">
        <f>'[1]Por Grupo'!$AE$72+J13</f>
        <v>0</v>
      </c>
      <c r="L13" s="13">
        <f>'[1]Por Grupo'!$AH$72+K13</f>
        <v>0</v>
      </c>
      <c r="M13" s="13">
        <f>'[1]Por Grupo'!$AK$72+L13</f>
        <v>0</v>
      </c>
    </row>
    <row r="14" spans="1:15" ht="15.75" thickBot="1" x14ac:dyDescent="0.3">
      <c r="A14" s="12" t="s">
        <v>31</v>
      </c>
      <c r="B14" s="13">
        <f>[2]Hoja2!$B$67</f>
        <v>0</v>
      </c>
      <c r="C14" s="13">
        <f>[2]Hoja2!$E$67+B14</f>
        <v>74</v>
      </c>
      <c r="D14" s="13">
        <f>[2]Hoja2!$H$67+C14</f>
        <v>74</v>
      </c>
      <c r="E14" s="13">
        <f>[2]Hoja2!$K$67+D14</f>
        <v>104</v>
      </c>
      <c r="F14" s="13">
        <f>[2]Hoja2!$N$67+E14</f>
        <v>154</v>
      </c>
      <c r="G14" s="13">
        <f>[2]Hoja2!$Q$67+F14</f>
        <v>260</v>
      </c>
      <c r="H14" s="13">
        <f>[2]Hoja2!$T$67+G14</f>
        <v>260</v>
      </c>
      <c r="I14" s="13">
        <f>[2]Hoja2!$W$67+H14</f>
        <v>260</v>
      </c>
      <c r="J14" s="13">
        <f>[2]Hoja2!$Z$67+I14</f>
        <v>260</v>
      </c>
      <c r="K14" s="13">
        <f>[2]Hoja2!$AC$67+J14</f>
        <v>260</v>
      </c>
      <c r="L14" s="13">
        <f>[2]Hoja2!$AF$67+K14</f>
        <v>260</v>
      </c>
      <c r="M14" s="13">
        <f>[2]Hoja2!$AI$67+L14</f>
        <v>260</v>
      </c>
    </row>
    <row r="15" spans="1:15" ht="15.75" thickBot="1" x14ac:dyDescent="0.3">
      <c r="A15" s="12" t="s">
        <v>32</v>
      </c>
      <c r="B15" s="13">
        <f>[3]Hoja2!$D$243</f>
        <v>0</v>
      </c>
      <c r="C15" s="13">
        <f>[3]Hoja2!$E$243+B15</f>
        <v>0</v>
      </c>
      <c r="D15" s="13">
        <f>[3]Hoja2!$F$243+C15</f>
        <v>217</v>
      </c>
      <c r="E15" s="13">
        <f>[3]Hoja2!$G$243+D15</f>
        <v>398</v>
      </c>
      <c r="F15" s="13">
        <f>[3]Hoja2!$H$243+E15</f>
        <v>933</v>
      </c>
      <c r="G15" s="13">
        <f>[3]Hoja2!$I$243+F15</f>
        <v>1527</v>
      </c>
      <c r="H15" s="13">
        <f>[3]Hoja2!$J$243+G15</f>
        <v>1527</v>
      </c>
      <c r="I15" s="13">
        <f>[3]Hoja2!$K$243+H15</f>
        <v>1527</v>
      </c>
      <c r="J15" s="13">
        <f>[3]Hoja2!$L$243+I15</f>
        <v>1527</v>
      </c>
      <c r="K15" s="111">
        <f>[3]Hoja2!$M$243+J15</f>
        <v>1527</v>
      </c>
      <c r="L15" s="111">
        <f>[3]Hoja2!$N$243+K15</f>
        <v>1527</v>
      </c>
      <c r="M15" s="112">
        <f>[3]Hoja2!$O$243+L15</f>
        <v>1527</v>
      </c>
    </row>
    <row r="16" spans="1:15" ht="15.75" thickBot="1" x14ac:dyDescent="0.3">
      <c r="A16" s="10" t="s">
        <v>14</v>
      </c>
      <c r="B16" s="14">
        <f>M16/12</f>
        <v>191.66666666666666</v>
      </c>
      <c r="C16" s="14">
        <f>B16+(2200/12)</f>
        <v>375</v>
      </c>
      <c r="D16" s="14">
        <f t="shared" ref="D16:L16" si="1">C16+(2200/12)</f>
        <v>558.33333333333337</v>
      </c>
      <c r="E16" s="14">
        <f t="shared" si="1"/>
        <v>741.66666666666674</v>
      </c>
      <c r="F16" s="14">
        <f t="shared" si="1"/>
        <v>925.00000000000011</v>
      </c>
      <c r="G16" s="14">
        <f t="shared" si="1"/>
        <v>1108.3333333333335</v>
      </c>
      <c r="H16" s="14">
        <f t="shared" si="1"/>
        <v>1291.6666666666667</v>
      </c>
      <c r="I16" s="14">
        <f t="shared" si="1"/>
        <v>1475</v>
      </c>
      <c r="J16" s="14">
        <f t="shared" si="1"/>
        <v>1658.3333333333333</v>
      </c>
      <c r="K16" s="113">
        <f t="shared" si="1"/>
        <v>1841.6666666666665</v>
      </c>
      <c r="L16" s="113">
        <f t="shared" si="1"/>
        <v>2024.9999999999998</v>
      </c>
      <c r="M16" s="112">
        <v>2300</v>
      </c>
    </row>
    <row r="17" spans="1:13" ht="15.75" thickBot="1" x14ac:dyDescent="0.3">
      <c r="A17" s="10" t="s">
        <v>15</v>
      </c>
      <c r="B17" s="15">
        <f>B12/B16</f>
        <v>0</v>
      </c>
      <c r="C17" s="15">
        <f t="shared" ref="C17:L17" si="2">C12/C16</f>
        <v>0.19733333333333333</v>
      </c>
      <c r="D17" s="15">
        <f>D12/D16</f>
        <v>0.52119402985074625</v>
      </c>
      <c r="E17" s="15">
        <f t="shared" si="2"/>
        <v>0.67685393258426962</v>
      </c>
      <c r="F17" s="15">
        <f t="shared" si="2"/>
        <v>1.1751351351351349</v>
      </c>
      <c r="G17" s="15">
        <f t="shared" si="2"/>
        <v>1.6123308270676691</v>
      </c>
      <c r="H17" s="15">
        <f t="shared" si="2"/>
        <v>1.3834838709677419</v>
      </c>
      <c r="I17" s="15">
        <f t="shared" si="2"/>
        <v>1.2115254237288136</v>
      </c>
      <c r="J17" s="15">
        <f>J12/J16</f>
        <v>1.0775879396984924</v>
      </c>
      <c r="K17" s="114">
        <f t="shared" si="2"/>
        <v>0.97031674208144802</v>
      </c>
      <c r="L17" s="114">
        <f t="shared" si="2"/>
        <v>0.88246913580246922</v>
      </c>
      <c r="M17" s="114">
        <f>M12/M16</f>
        <v>0.77695652173913043</v>
      </c>
    </row>
    <row r="18" spans="1:13" x14ac:dyDescent="0.25">
      <c r="A18" s="6" t="s">
        <v>214</v>
      </c>
    </row>
    <row r="19" spans="1:13" ht="15.75" thickBot="1" x14ac:dyDescent="0.3"/>
    <row r="20" spans="1:13" ht="20.25" x14ac:dyDescent="0.25">
      <c r="A20" s="217" t="s">
        <v>47</v>
      </c>
      <c r="B20" s="218"/>
      <c r="C20" s="218"/>
      <c r="D20" s="218"/>
      <c r="E20" s="218"/>
      <c r="F20" s="218"/>
      <c r="G20" s="218"/>
      <c r="H20" s="218"/>
      <c r="I20" s="218"/>
      <c r="J20" s="218"/>
      <c r="K20" s="218"/>
      <c r="L20" s="218"/>
      <c r="M20" s="219"/>
    </row>
    <row r="21" spans="1:13" ht="15" customHeight="1" x14ac:dyDescent="0.25">
      <c r="A21" s="20" t="s">
        <v>16</v>
      </c>
      <c r="B21" s="220" t="s">
        <v>33</v>
      </c>
      <c r="C21" s="221"/>
      <c r="D21" s="221"/>
      <c r="E21" s="221"/>
      <c r="F21" s="221"/>
      <c r="G21" s="221"/>
      <c r="H21" s="221"/>
      <c r="I21" s="221"/>
      <c r="J21" s="221"/>
      <c r="K21" s="221"/>
      <c r="L21" s="221"/>
      <c r="M21" s="222"/>
    </row>
    <row r="22" spans="1:13" ht="27" customHeight="1" x14ac:dyDescent="0.25">
      <c r="A22" s="20" t="s">
        <v>19</v>
      </c>
      <c r="B22" s="223" t="s">
        <v>34</v>
      </c>
      <c r="C22" s="224"/>
      <c r="D22" s="224"/>
      <c r="E22" s="224"/>
      <c r="F22" s="224"/>
      <c r="G22" s="224"/>
      <c r="H22" s="224"/>
      <c r="I22" s="224"/>
      <c r="J22" s="224"/>
      <c r="K22" s="224"/>
      <c r="L22" s="224"/>
      <c r="M22" s="225"/>
    </row>
    <row r="23" spans="1:13" x14ac:dyDescent="0.25">
      <c r="A23" s="21"/>
      <c r="M23" s="22"/>
    </row>
    <row r="24" spans="1:13" x14ac:dyDescent="0.25">
      <c r="A24" s="226" t="s">
        <v>21</v>
      </c>
      <c r="B24" s="7" t="s">
        <v>22</v>
      </c>
      <c r="C24" s="223" t="s">
        <v>23</v>
      </c>
      <c r="D24" s="224"/>
      <c r="E24" s="224"/>
      <c r="F24" s="224"/>
      <c r="G24" s="224"/>
      <c r="H24" s="224"/>
      <c r="I24" s="224"/>
      <c r="J24" s="224"/>
      <c r="K24" s="224"/>
      <c r="L24" s="224"/>
      <c r="M24" s="225"/>
    </row>
    <row r="25" spans="1:13" x14ac:dyDescent="0.25">
      <c r="A25" s="227"/>
      <c r="B25" s="7" t="s">
        <v>24</v>
      </c>
      <c r="C25" s="220" t="s">
        <v>35</v>
      </c>
      <c r="D25" s="221"/>
      <c r="E25" s="221"/>
      <c r="F25" s="221"/>
      <c r="G25" s="221"/>
      <c r="H25" s="221"/>
      <c r="I25" s="221"/>
      <c r="J25" s="221"/>
      <c r="K25" s="221"/>
      <c r="L25" s="221"/>
      <c r="M25" s="222"/>
    </row>
    <row r="26" spans="1:13" x14ac:dyDescent="0.25">
      <c r="A26" s="227"/>
      <c r="B26" s="7" t="s">
        <v>26</v>
      </c>
      <c r="C26" s="220" t="s">
        <v>36</v>
      </c>
      <c r="D26" s="221"/>
      <c r="E26" s="221"/>
      <c r="F26" s="221"/>
      <c r="G26" s="221"/>
      <c r="H26" s="221"/>
      <c r="I26" s="221"/>
      <c r="J26" s="221"/>
      <c r="K26" s="221"/>
      <c r="L26" s="221"/>
      <c r="M26" s="222"/>
    </row>
    <row r="27" spans="1:13" ht="45" x14ac:dyDescent="0.25">
      <c r="A27" s="228"/>
      <c r="B27" s="7" t="s">
        <v>28</v>
      </c>
      <c r="C27" s="220" t="s">
        <v>29</v>
      </c>
      <c r="D27" s="221"/>
      <c r="E27" s="221"/>
      <c r="F27" s="221"/>
      <c r="G27" s="221"/>
      <c r="H27" s="221"/>
      <c r="I27" s="221"/>
      <c r="J27" s="221"/>
      <c r="K27" s="221"/>
      <c r="L27" s="221"/>
      <c r="M27" s="222"/>
    </row>
    <row r="28" spans="1:13" ht="15.75" thickBot="1" x14ac:dyDescent="0.3">
      <c r="A28" s="21"/>
      <c r="M28" s="22"/>
    </row>
    <row r="29" spans="1:13" ht="15.75" thickBot="1" x14ac:dyDescent="0.3">
      <c r="A29" s="8" t="s">
        <v>0</v>
      </c>
      <c r="B29" s="9" t="s">
        <v>1</v>
      </c>
      <c r="C29" s="9" t="s">
        <v>2</v>
      </c>
      <c r="D29" s="9" t="s">
        <v>3</v>
      </c>
      <c r="E29" s="9" t="s">
        <v>4</v>
      </c>
      <c r="F29" s="9" t="s">
        <v>5</v>
      </c>
      <c r="G29" s="9" t="s">
        <v>6</v>
      </c>
      <c r="H29" s="9" t="s">
        <v>7</v>
      </c>
      <c r="I29" s="9" t="s">
        <v>8</v>
      </c>
      <c r="J29" s="9" t="s">
        <v>9</v>
      </c>
      <c r="K29" s="9" t="s">
        <v>10</v>
      </c>
      <c r="L29" s="9" t="s">
        <v>11</v>
      </c>
      <c r="M29" s="25" t="s">
        <v>12</v>
      </c>
    </row>
    <row r="30" spans="1:13" ht="15.75" thickBot="1" x14ac:dyDescent="0.3">
      <c r="A30" s="10" t="s">
        <v>13</v>
      </c>
      <c r="B30" s="104">
        <v>32</v>
      </c>
      <c r="C30" s="104">
        <v>32</v>
      </c>
      <c r="D30" s="104">
        <v>32</v>
      </c>
      <c r="E30" s="104">
        <v>32</v>
      </c>
      <c r="F30" s="104">
        <v>32</v>
      </c>
      <c r="G30" s="104">
        <v>32</v>
      </c>
      <c r="H30" s="104">
        <v>32</v>
      </c>
      <c r="I30" s="104">
        <v>32</v>
      </c>
      <c r="J30" s="104"/>
      <c r="K30" s="104"/>
      <c r="L30" s="104"/>
      <c r="M30" s="104"/>
    </row>
    <row r="31" spans="1:13" ht="15.75" thickBot="1" x14ac:dyDescent="0.3">
      <c r="A31" s="10" t="s">
        <v>14</v>
      </c>
      <c r="B31" s="104">
        <v>89</v>
      </c>
      <c r="C31" s="104">
        <v>89</v>
      </c>
      <c r="D31" s="104">
        <v>89</v>
      </c>
      <c r="E31" s="104">
        <v>89</v>
      </c>
      <c r="F31" s="104">
        <v>89</v>
      </c>
      <c r="G31" s="104">
        <v>89</v>
      </c>
      <c r="H31" s="104">
        <v>89</v>
      </c>
      <c r="I31" s="104">
        <v>89</v>
      </c>
      <c r="J31" s="104"/>
      <c r="K31" s="104"/>
      <c r="L31" s="104"/>
      <c r="M31" s="104"/>
    </row>
    <row r="32" spans="1:13" ht="15.75" thickBot="1" x14ac:dyDescent="0.3">
      <c r="A32" s="10" t="s">
        <v>15</v>
      </c>
      <c r="B32" s="115">
        <f t="shared" ref="B32:M32" si="3">B30/B31</f>
        <v>0.3595505617977528</v>
      </c>
      <c r="C32" s="115">
        <f t="shared" si="3"/>
        <v>0.3595505617977528</v>
      </c>
      <c r="D32" s="105">
        <f t="shared" si="3"/>
        <v>0.3595505617977528</v>
      </c>
      <c r="E32" s="105">
        <f t="shared" si="3"/>
        <v>0.3595505617977528</v>
      </c>
      <c r="F32" s="105">
        <f t="shared" si="3"/>
        <v>0.3595505617977528</v>
      </c>
      <c r="G32" s="105">
        <f t="shared" si="3"/>
        <v>0.3595505617977528</v>
      </c>
      <c r="H32" s="105">
        <f t="shared" si="3"/>
        <v>0.3595505617977528</v>
      </c>
      <c r="I32" s="105">
        <f t="shared" si="3"/>
        <v>0.3595505617977528</v>
      </c>
      <c r="J32" s="105" t="e">
        <f t="shared" si="3"/>
        <v>#DIV/0!</v>
      </c>
      <c r="K32" s="115" t="e">
        <f t="shared" si="3"/>
        <v>#DIV/0!</v>
      </c>
      <c r="L32" s="115" t="e">
        <f t="shared" si="3"/>
        <v>#DIV/0!</v>
      </c>
      <c r="M32" s="115" t="e">
        <f t="shared" si="3"/>
        <v>#DIV/0!</v>
      </c>
    </row>
    <row r="33" spans="1:13" x14ac:dyDescent="0.25">
      <c r="A33" s="19"/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8"/>
    </row>
    <row r="34" spans="1:13" ht="15.75" thickBot="1" x14ac:dyDescent="0.3">
      <c r="A34" s="19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8"/>
    </row>
    <row r="35" spans="1:13" ht="20.25" x14ac:dyDescent="0.25">
      <c r="A35" s="217" t="s">
        <v>50</v>
      </c>
      <c r="B35" s="218"/>
      <c r="C35" s="218"/>
      <c r="D35" s="218"/>
      <c r="E35" s="218"/>
      <c r="F35" s="218"/>
      <c r="G35" s="218"/>
      <c r="H35" s="218"/>
      <c r="I35" s="218"/>
      <c r="J35" s="218"/>
      <c r="K35" s="218"/>
      <c r="L35" s="218"/>
      <c r="M35" s="219"/>
    </row>
    <row r="36" spans="1:13" ht="15" customHeight="1" x14ac:dyDescent="0.25">
      <c r="A36" s="20" t="s">
        <v>16</v>
      </c>
      <c r="B36" s="220" t="s">
        <v>48</v>
      </c>
      <c r="C36" s="221"/>
      <c r="D36" s="221"/>
      <c r="E36" s="221"/>
      <c r="F36" s="221"/>
      <c r="G36" s="221"/>
      <c r="H36" s="221"/>
      <c r="I36" s="221"/>
      <c r="J36" s="221"/>
      <c r="K36" s="221"/>
      <c r="L36" s="221"/>
      <c r="M36" s="222"/>
    </row>
    <row r="37" spans="1:13" x14ac:dyDescent="0.25">
      <c r="A37" s="20" t="s">
        <v>19</v>
      </c>
      <c r="B37" s="223" t="s">
        <v>49</v>
      </c>
      <c r="C37" s="224"/>
      <c r="D37" s="224"/>
      <c r="E37" s="224"/>
      <c r="F37" s="224"/>
      <c r="G37" s="224"/>
      <c r="H37" s="224"/>
      <c r="I37" s="224"/>
      <c r="J37" s="224"/>
      <c r="K37" s="224"/>
      <c r="L37" s="224"/>
      <c r="M37" s="225"/>
    </row>
    <row r="38" spans="1:13" x14ac:dyDescent="0.25">
      <c r="A38" s="28"/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29"/>
    </row>
    <row r="39" spans="1:13" x14ac:dyDescent="0.25">
      <c r="A39" s="229" t="s">
        <v>21</v>
      </c>
      <c r="B39" s="5" t="s">
        <v>22</v>
      </c>
      <c r="C39" s="232" t="s">
        <v>23</v>
      </c>
      <c r="D39" s="233"/>
      <c r="E39" s="233"/>
      <c r="F39" s="233"/>
      <c r="G39" s="233"/>
      <c r="H39" s="233"/>
      <c r="I39" s="233"/>
      <c r="J39" s="233"/>
      <c r="K39" s="233"/>
      <c r="L39" s="233"/>
      <c r="M39" s="234"/>
    </row>
    <row r="40" spans="1:13" x14ac:dyDescent="0.25">
      <c r="A40" s="230"/>
      <c r="B40" s="5" t="s">
        <v>24</v>
      </c>
      <c r="C40" s="235" t="s">
        <v>51</v>
      </c>
      <c r="D40" s="236"/>
      <c r="E40" s="236"/>
      <c r="F40" s="236"/>
      <c r="G40" s="236"/>
      <c r="H40" s="236"/>
      <c r="I40" s="236"/>
      <c r="J40" s="236"/>
      <c r="K40" s="236"/>
      <c r="L40" s="236"/>
      <c r="M40" s="237"/>
    </row>
    <row r="41" spans="1:13" x14ac:dyDescent="0.25">
      <c r="A41" s="230"/>
      <c r="B41" s="5" t="s">
        <v>26</v>
      </c>
      <c r="C41" s="235" t="s">
        <v>52</v>
      </c>
      <c r="D41" s="236"/>
      <c r="E41" s="236"/>
      <c r="F41" s="236"/>
      <c r="G41" s="236"/>
      <c r="H41" s="236"/>
      <c r="I41" s="236"/>
      <c r="J41" s="236"/>
      <c r="K41" s="236"/>
      <c r="L41" s="236"/>
      <c r="M41" s="237"/>
    </row>
    <row r="42" spans="1:13" ht="36" x14ac:dyDescent="0.25">
      <c r="A42" s="231"/>
      <c r="B42" s="5" t="s">
        <v>28</v>
      </c>
      <c r="C42" s="235" t="s">
        <v>29</v>
      </c>
      <c r="D42" s="236"/>
      <c r="E42" s="236"/>
      <c r="F42" s="236"/>
      <c r="G42" s="236"/>
      <c r="H42" s="236"/>
      <c r="I42" s="236"/>
      <c r="J42" s="236"/>
      <c r="K42" s="236"/>
      <c r="L42" s="236"/>
      <c r="M42" s="237"/>
    </row>
    <row r="43" spans="1:13" ht="15.75" thickBot="1" x14ac:dyDescent="0.3">
      <c r="A43" s="28"/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29"/>
    </row>
    <row r="44" spans="1:13" ht="15.75" thickBot="1" x14ac:dyDescent="0.3">
      <c r="A44" s="1" t="s">
        <v>0</v>
      </c>
      <c r="B44" s="2" t="s">
        <v>1</v>
      </c>
      <c r="C44" s="2" t="s">
        <v>2</v>
      </c>
      <c r="D44" s="2" t="s">
        <v>3</v>
      </c>
      <c r="E44" s="2" t="s">
        <v>4</v>
      </c>
      <c r="F44" s="2" t="s">
        <v>5</v>
      </c>
      <c r="G44" s="2" t="s">
        <v>6</v>
      </c>
      <c r="H44" s="2" t="s">
        <v>7</v>
      </c>
      <c r="I44" s="2" t="s">
        <v>8</v>
      </c>
      <c r="J44" s="2" t="s">
        <v>9</v>
      </c>
      <c r="K44" s="2" t="s">
        <v>10</v>
      </c>
      <c r="L44" s="2" t="s">
        <v>11</v>
      </c>
      <c r="M44" s="23" t="s">
        <v>12</v>
      </c>
    </row>
    <row r="45" spans="1:13" ht="15.75" thickBot="1" x14ac:dyDescent="0.3">
      <c r="A45" s="3" t="s">
        <v>13</v>
      </c>
      <c r="B45" s="4">
        <v>83</v>
      </c>
      <c r="C45" s="4">
        <v>83</v>
      </c>
      <c r="D45" s="4">
        <v>82</v>
      </c>
      <c r="E45" s="4">
        <v>79</v>
      </c>
      <c r="F45" s="4">
        <v>79</v>
      </c>
      <c r="G45" s="4">
        <v>79</v>
      </c>
      <c r="H45" s="4">
        <v>79</v>
      </c>
      <c r="I45" s="4"/>
      <c r="J45" s="4"/>
      <c r="K45" s="4"/>
      <c r="L45" s="4"/>
      <c r="M45" s="4">
        <f>I45</f>
        <v>0</v>
      </c>
    </row>
    <row r="46" spans="1:13" ht="15.75" thickBot="1" x14ac:dyDescent="0.3">
      <c r="A46" s="3" t="s">
        <v>14</v>
      </c>
      <c r="B46" s="4">
        <v>149</v>
      </c>
      <c r="C46" s="4">
        <v>149</v>
      </c>
      <c r="D46" s="4">
        <v>149</v>
      </c>
      <c r="E46" s="4">
        <v>149</v>
      </c>
      <c r="F46" s="4">
        <v>149</v>
      </c>
      <c r="G46" s="4">
        <v>149</v>
      </c>
      <c r="H46" s="4">
        <v>149</v>
      </c>
      <c r="I46" s="4"/>
      <c r="J46" s="4"/>
      <c r="K46" s="4"/>
      <c r="L46" s="4"/>
      <c r="M46" s="4">
        <f>I46</f>
        <v>0</v>
      </c>
    </row>
    <row r="47" spans="1:13" ht="15.75" thickBot="1" x14ac:dyDescent="0.3">
      <c r="A47" s="3" t="s">
        <v>15</v>
      </c>
      <c r="B47" s="88">
        <f>B45/B46</f>
        <v>0.55704697986577179</v>
      </c>
      <c r="C47" s="88">
        <f t="shared" ref="C47:M47" si="4">C45/C46</f>
        <v>0.55704697986577179</v>
      </c>
      <c r="D47" s="88">
        <f t="shared" si="4"/>
        <v>0.55033557046979864</v>
      </c>
      <c r="E47" s="88">
        <f t="shared" si="4"/>
        <v>0.53020134228187921</v>
      </c>
      <c r="F47" s="88">
        <f t="shared" si="4"/>
        <v>0.53020134228187921</v>
      </c>
      <c r="G47" s="88">
        <f t="shared" si="4"/>
        <v>0.53020134228187921</v>
      </c>
      <c r="H47" s="88">
        <f t="shared" si="4"/>
        <v>0.53020134228187921</v>
      </c>
      <c r="I47" s="88" t="e">
        <f t="shared" si="4"/>
        <v>#DIV/0!</v>
      </c>
      <c r="J47" s="88" t="e">
        <f t="shared" si="4"/>
        <v>#DIV/0!</v>
      </c>
      <c r="K47" s="88" t="e">
        <f t="shared" si="4"/>
        <v>#DIV/0!</v>
      </c>
      <c r="L47" s="88" t="e">
        <f t="shared" si="4"/>
        <v>#DIV/0!</v>
      </c>
      <c r="M47" s="88" t="e">
        <f t="shared" si="4"/>
        <v>#DIV/0!</v>
      </c>
    </row>
    <row r="48" spans="1:13" x14ac:dyDescent="0.25">
      <c r="A48" s="19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8"/>
    </row>
    <row r="49" spans="1:13" ht="15.75" thickBot="1" x14ac:dyDescent="0.3">
      <c r="A49" s="19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8"/>
    </row>
    <row r="50" spans="1:13" ht="20.25" x14ac:dyDescent="0.25">
      <c r="A50" s="217" t="s">
        <v>53</v>
      </c>
      <c r="B50" s="218"/>
      <c r="C50" s="218"/>
      <c r="D50" s="218"/>
      <c r="E50" s="218"/>
      <c r="F50" s="218"/>
      <c r="G50" s="218"/>
      <c r="H50" s="218"/>
      <c r="I50" s="218"/>
      <c r="J50" s="218"/>
      <c r="K50" s="218"/>
      <c r="L50" s="218"/>
      <c r="M50" s="219"/>
    </row>
    <row r="51" spans="1:13" x14ac:dyDescent="0.25">
      <c r="A51" s="27" t="s">
        <v>16</v>
      </c>
      <c r="B51" s="235" t="s">
        <v>37</v>
      </c>
      <c r="C51" s="236"/>
      <c r="D51" s="236"/>
      <c r="E51" s="236"/>
      <c r="F51" s="236"/>
      <c r="G51" s="236"/>
      <c r="H51" s="236"/>
      <c r="I51" s="236"/>
      <c r="J51" s="236"/>
      <c r="K51" s="236"/>
      <c r="L51" s="236"/>
      <c r="M51" s="237"/>
    </row>
    <row r="52" spans="1:13" x14ac:dyDescent="0.25">
      <c r="A52" s="27" t="s">
        <v>19</v>
      </c>
      <c r="B52" s="232" t="s">
        <v>39</v>
      </c>
      <c r="C52" s="233"/>
      <c r="D52" s="233"/>
      <c r="E52" s="233"/>
      <c r="F52" s="233"/>
      <c r="G52" s="233"/>
      <c r="H52" s="233"/>
      <c r="I52" s="233"/>
      <c r="J52" s="233"/>
      <c r="K52" s="233"/>
      <c r="L52" s="233"/>
      <c r="M52" s="234"/>
    </row>
    <row r="53" spans="1:13" x14ac:dyDescent="0.25">
      <c r="A53" s="28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29"/>
    </row>
    <row r="54" spans="1:13" x14ac:dyDescent="0.25">
      <c r="A54" s="229" t="s">
        <v>21</v>
      </c>
      <c r="B54" s="5" t="s">
        <v>22</v>
      </c>
      <c r="C54" s="232" t="s">
        <v>23</v>
      </c>
      <c r="D54" s="233"/>
      <c r="E54" s="233"/>
      <c r="F54" s="233"/>
      <c r="G54" s="233"/>
      <c r="H54" s="233"/>
      <c r="I54" s="233"/>
      <c r="J54" s="233"/>
      <c r="K54" s="233"/>
      <c r="L54" s="233"/>
      <c r="M54" s="234"/>
    </row>
    <row r="55" spans="1:13" x14ac:dyDescent="0.25">
      <c r="A55" s="230"/>
      <c r="B55" s="5" t="s">
        <v>24</v>
      </c>
      <c r="C55" s="235" t="s">
        <v>40</v>
      </c>
      <c r="D55" s="236"/>
      <c r="E55" s="236"/>
      <c r="F55" s="236"/>
      <c r="G55" s="236"/>
      <c r="H55" s="236"/>
      <c r="I55" s="236"/>
      <c r="J55" s="236"/>
      <c r="K55" s="236"/>
      <c r="L55" s="236"/>
      <c r="M55" s="237"/>
    </row>
    <row r="56" spans="1:13" x14ac:dyDescent="0.25">
      <c r="A56" s="230"/>
      <c r="B56" s="5" t="s">
        <v>26</v>
      </c>
      <c r="C56" s="235" t="s">
        <v>41</v>
      </c>
      <c r="D56" s="236"/>
      <c r="E56" s="236"/>
      <c r="F56" s="236"/>
      <c r="G56" s="236"/>
      <c r="H56" s="236"/>
      <c r="I56" s="236"/>
      <c r="J56" s="236"/>
      <c r="K56" s="236"/>
      <c r="L56" s="236"/>
      <c r="M56" s="237"/>
    </row>
    <row r="57" spans="1:13" ht="36" x14ac:dyDescent="0.25">
      <c r="A57" s="231"/>
      <c r="B57" s="5" t="s">
        <v>28</v>
      </c>
      <c r="C57" s="235" t="s">
        <v>29</v>
      </c>
      <c r="D57" s="236"/>
      <c r="E57" s="236"/>
      <c r="F57" s="236"/>
      <c r="G57" s="236"/>
      <c r="H57" s="236"/>
      <c r="I57" s="236"/>
      <c r="J57" s="236"/>
      <c r="K57" s="236"/>
      <c r="L57" s="236"/>
      <c r="M57" s="237"/>
    </row>
    <row r="58" spans="1:13" ht="15.75" thickBot="1" x14ac:dyDescent="0.3">
      <c r="A58" s="21"/>
      <c r="M58" s="22"/>
    </row>
    <row r="59" spans="1:13" ht="15.75" thickBot="1" x14ac:dyDescent="0.3">
      <c r="A59" s="8" t="s">
        <v>0</v>
      </c>
      <c r="B59" s="9" t="s">
        <v>1</v>
      </c>
      <c r="C59" s="9" t="s">
        <v>2</v>
      </c>
      <c r="D59" s="9" t="s">
        <v>3</v>
      </c>
      <c r="E59" s="9" t="s">
        <v>4</v>
      </c>
      <c r="F59" s="9" t="s">
        <v>5</v>
      </c>
      <c r="G59" s="9" t="s">
        <v>6</v>
      </c>
      <c r="H59" s="9" t="s">
        <v>7</v>
      </c>
      <c r="I59" s="9" t="s">
        <v>8</v>
      </c>
      <c r="J59" s="9" t="s">
        <v>9</v>
      </c>
      <c r="K59" s="9" t="s">
        <v>10</v>
      </c>
      <c r="L59" s="9" t="s">
        <v>11</v>
      </c>
      <c r="M59" s="25" t="s">
        <v>12</v>
      </c>
    </row>
    <row r="60" spans="1:13" ht="15.75" thickBot="1" x14ac:dyDescent="0.3">
      <c r="A60" s="10" t="s">
        <v>13</v>
      </c>
      <c r="B60" s="11">
        <f>SUM(B61:B62)</f>
        <v>0</v>
      </c>
      <c r="C60" s="11">
        <f>SUM(C61:C62)</f>
        <v>74</v>
      </c>
      <c r="D60" s="11">
        <f t="shared" ref="D60:M60" si="5">SUM(D61:D62)</f>
        <v>291</v>
      </c>
      <c r="E60" s="11">
        <f t="shared" si="5"/>
        <v>502</v>
      </c>
      <c r="F60" s="11">
        <f t="shared" si="5"/>
        <v>1087</v>
      </c>
      <c r="G60" s="11">
        <f t="shared" si="5"/>
        <v>1787</v>
      </c>
      <c r="H60" s="11">
        <f t="shared" si="5"/>
        <v>1787</v>
      </c>
      <c r="I60" s="11">
        <f t="shared" si="5"/>
        <v>1787</v>
      </c>
      <c r="J60" s="11">
        <f t="shared" si="5"/>
        <v>1787</v>
      </c>
      <c r="K60" s="11">
        <f t="shared" si="5"/>
        <v>1787</v>
      </c>
      <c r="L60" s="11">
        <f t="shared" si="5"/>
        <v>1787</v>
      </c>
      <c r="M60" s="11">
        <f t="shared" si="5"/>
        <v>1787</v>
      </c>
    </row>
    <row r="61" spans="1:13" ht="15.75" thickBot="1" x14ac:dyDescent="0.3">
      <c r="A61" s="12" t="s">
        <v>31</v>
      </c>
      <c r="B61" s="13">
        <f>B14</f>
        <v>0</v>
      </c>
      <c r="C61" s="13">
        <f t="shared" ref="C61:M61" si="6">C14</f>
        <v>74</v>
      </c>
      <c r="D61" s="13">
        <f t="shared" si="6"/>
        <v>74</v>
      </c>
      <c r="E61" s="13">
        <f t="shared" si="6"/>
        <v>104</v>
      </c>
      <c r="F61" s="13">
        <f t="shared" si="6"/>
        <v>154</v>
      </c>
      <c r="G61" s="13">
        <f t="shared" si="6"/>
        <v>260</v>
      </c>
      <c r="H61" s="13">
        <f t="shared" si="6"/>
        <v>260</v>
      </c>
      <c r="I61" s="13">
        <f t="shared" si="6"/>
        <v>260</v>
      </c>
      <c r="J61" s="13">
        <f t="shared" si="6"/>
        <v>260</v>
      </c>
      <c r="K61" s="13">
        <f t="shared" si="6"/>
        <v>260</v>
      </c>
      <c r="L61" s="13">
        <f t="shared" si="6"/>
        <v>260</v>
      </c>
      <c r="M61" s="13">
        <f t="shared" si="6"/>
        <v>260</v>
      </c>
    </row>
    <row r="62" spans="1:13" ht="15.75" thickBot="1" x14ac:dyDescent="0.3">
      <c r="A62" s="12" t="s">
        <v>32</v>
      </c>
      <c r="B62" s="13">
        <f>B15</f>
        <v>0</v>
      </c>
      <c r="C62" s="13">
        <f t="shared" ref="C62:M62" si="7">C15</f>
        <v>0</v>
      </c>
      <c r="D62" s="13">
        <f t="shared" si="7"/>
        <v>217</v>
      </c>
      <c r="E62" s="13">
        <f t="shared" si="7"/>
        <v>398</v>
      </c>
      <c r="F62" s="13">
        <f t="shared" si="7"/>
        <v>933</v>
      </c>
      <c r="G62" s="13">
        <f t="shared" si="7"/>
        <v>1527</v>
      </c>
      <c r="H62" s="13">
        <f t="shared" si="7"/>
        <v>1527</v>
      </c>
      <c r="I62" s="13">
        <f t="shared" si="7"/>
        <v>1527</v>
      </c>
      <c r="J62" s="13">
        <f t="shared" si="7"/>
        <v>1527</v>
      </c>
      <c r="K62" s="13">
        <f t="shared" si="7"/>
        <v>1527</v>
      </c>
      <c r="L62" s="13">
        <f t="shared" si="7"/>
        <v>1527</v>
      </c>
      <c r="M62" s="13">
        <f t="shared" si="7"/>
        <v>1527</v>
      </c>
    </row>
    <row r="63" spans="1:13" ht="15.75" thickBot="1" x14ac:dyDescent="0.3">
      <c r="A63" s="10" t="s">
        <v>14</v>
      </c>
      <c r="B63" s="62">
        <f>SUM(B61:B62)</f>
        <v>0</v>
      </c>
      <c r="C63" s="62">
        <f>SUM(C61:C62)</f>
        <v>74</v>
      </c>
      <c r="D63" s="62">
        <f t="shared" ref="D63:M63" si="8">SUM(D61:D62)</f>
        <v>291</v>
      </c>
      <c r="E63" s="62">
        <f t="shared" si="8"/>
        <v>502</v>
      </c>
      <c r="F63" s="62">
        <f t="shared" si="8"/>
        <v>1087</v>
      </c>
      <c r="G63" s="62">
        <f t="shared" si="8"/>
        <v>1787</v>
      </c>
      <c r="H63" s="62">
        <f t="shared" si="8"/>
        <v>1787</v>
      </c>
      <c r="I63" s="62">
        <f t="shared" si="8"/>
        <v>1787</v>
      </c>
      <c r="J63" s="62">
        <f t="shared" si="8"/>
        <v>1787</v>
      </c>
      <c r="K63" s="62">
        <f t="shared" si="8"/>
        <v>1787</v>
      </c>
      <c r="L63" s="62">
        <f t="shared" si="8"/>
        <v>1787</v>
      </c>
      <c r="M63" s="62">
        <f t="shared" si="8"/>
        <v>1787</v>
      </c>
    </row>
    <row r="64" spans="1:13" ht="15.75" thickBot="1" x14ac:dyDescent="0.3">
      <c r="A64" s="10" t="s">
        <v>15</v>
      </c>
      <c r="B64" s="15" t="e">
        <f>B60/B63</f>
        <v>#DIV/0!</v>
      </c>
      <c r="C64" s="15">
        <f t="shared" ref="C64:M64" si="9">C60/C63</f>
        <v>1</v>
      </c>
      <c r="D64" s="15">
        <f t="shared" si="9"/>
        <v>1</v>
      </c>
      <c r="E64" s="15">
        <f t="shared" si="9"/>
        <v>1</v>
      </c>
      <c r="F64" s="15">
        <f t="shared" si="9"/>
        <v>1</v>
      </c>
      <c r="G64" s="15">
        <f t="shared" si="9"/>
        <v>1</v>
      </c>
      <c r="H64" s="15">
        <f t="shared" si="9"/>
        <v>1</v>
      </c>
      <c r="I64" s="15">
        <f t="shared" si="9"/>
        <v>1</v>
      </c>
      <c r="J64" s="15">
        <f t="shared" si="9"/>
        <v>1</v>
      </c>
      <c r="K64" s="15">
        <f t="shared" si="9"/>
        <v>1</v>
      </c>
      <c r="L64" s="15">
        <f t="shared" si="9"/>
        <v>1</v>
      </c>
      <c r="M64" s="15">
        <f t="shared" si="9"/>
        <v>1</v>
      </c>
    </row>
    <row r="65" spans="1:13" x14ac:dyDescent="0.25">
      <c r="A65" s="6" t="s">
        <v>215</v>
      </c>
    </row>
    <row r="66" spans="1:13" ht="15.75" thickBot="1" x14ac:dyDescent="0.3"/>
    <row r="67" spans="1:13" ht="20.25" x14ac:dyDescent="0.25">
      <c r="A67" s="217" t="s">
        <v>54</v>
      </c>
      <c r="B67" s="218"/>
      <c r="C67" s="218"/>
      <c r="D67" s="218"/>
      <c r="E67" s="218"/>
      <c r="F67" s="218"/>
      <c r="G67" s="218"/>
      <c r="H67" s="218"/>
      <c r="I67" s="218"/>
      <c r="J67" s="218"/>
      <c r="K67" s="218"/>
      <c r="L67" s="218"/>
      <c r="M67" s="219"/>
    </row>
    <row r="68" spans="1:13" x14ac:dyDescent="0.25">
      <c r="A68" s="20" t="s">
        <v>16</v>
      </c>
      <c r="B68" s="220" t="s">
        <v>42</v>
      </c>
      <c r="C68" s="221" t="s">
        <v>18</v>
      </c>
      <c r="D68" s="221" t="s">
        <v>38</v>
      </c>
      <c r="E68" s="221"/>
      <c r="F68" s="221"/>
      <c r="G68" s="221"/>
      <c r="H68" s="221"/>
      <c r="I68" s="221"/>
      <c r="J68" s="221"/>
      <c r="K68" s="221"/>
      <c r="L68" s="221"/>
      <c r="M68" s="222"/>
    </row>
    <row r="69" spans="1:13" x14ac:dyDescent="0.25">
      <c r="A69" s="20" t="s">
        <v>19</v>
      </c>
      <c r="B69" s="223" t="s">
        <v>43</v>
      </c>
      <c r="C69" s="224"/>
      <c r="D69" s="224"/>
      <c r="E69" s="224"/>
      <c r="F69" s="224"/>
      <c r="G69" s="224"/>
      <c r="H69" s="224"/>
      <c r="I69" s="224"/>
      <c r="J69" s="224"/>
      <c r="K69" s="224"/>
      <c r="L69" s="224"/>
      <c r="M69" s="225"/>
    </row>
    <row r="70" spans="1:13" x14ac:dyDescent="0.25">
      <c r="A70" s="21"/>
      <c r="M70" s="22"/>
    </row>
    <row r="71" spans="1:13" ht="15.75" customHeight="1" x14ac:dyDescent="0.25">
      <c r="A71" s="226" t="s">
        <v>21</v>
      </c>
      <c r="B71" s="7" t="s">
        <v>22</v>
      </c>
      <c r="C71" s="223" t="s">
        <v>23</v>
      </c>
      <c r="D71" s="224"/>
      <c r="E71" s="224"/>
      <c r="F71" s="224"/>
      <c r="G71" s="224"/>
      <c r="H71" s="224"/>
      <c r="I71" s="224"/>
      <c r="J71" s="224"/>
      <c r="K71" s="224"/>
      <c r="L71" s="224"/>
      <c r="M71" s="225"/>
    </row>
    <row r="72" spans="1:13" x14ac:dyDescent="0.25">
      <c r="A72" s="227"/>
      <c r="B72" s="7" t="s">
        <v>24</v>
      </c>
      <c r="C72" s="220" t="s">
        <v>44</v>
      </c>
      <c r="D72" s="221"/>
      <c r="E72" s="221"/>
      <c r="F72" s="221"/>
      <c r="G72" s="221"/>
      <c r="H72" s="221"/>
      <c r="I72" s="221"/>
      <c r="J72" s="221"/>
      <c r="K72" s="221"/>
      <c r="L72" s="221"/>
      <c r="M72" s="222"/>
    </row>
    <row r="73" spans="1:13" x14ac:dyDescent="0.25">
      <c r="A73" s="227"/>
      <c r="B73" s="7" t="s">
        <v>26</v>
      </c>
      <c r="C73" s="220" t="s">
        <v>45</v>
      </c>
      <c r="D73" s="221"/>
      <c r="E73" s="221"/>
      <c r="F73" s="221"/>
      <c r="G73" s="221"/>
      <c r="H73" s="221"/>
      <c r="I73" s="221"/>
      <c r="J73" s="221"/>
      <c r="K73" s="221"/>
      <c r="L73" s="221"/>
      <c r="M73" s="222"/>
    </row>
    <row r="74" spans="1:13" ht="45" x14ac:dyDescent="0.25">
      <c r="A74" s="228"/>
      <c r="B74" s="7" t="s">
        <v>28</v>
      </c>
      <c r="C74" s="220" t="s">
        <v>29</v>
      </c>
      <c r="D74" s="221"/>
      <c r="E74" s="221"/>
      <c r="F74" s="221"/>
      <c r="G74" s="221"/>
      <c r="H74" s="221"/>
      <c r="I74" s="221"/>
      <c r="J74" s="221"/>
      <c r="K74" s="221"/>
      <c r="L74" s="221"/>
      <c r="M74" s="222"/>
    </row>
    <row r="75" spans="1:13" ht="15.75" thickBot="1" x14ac:dyDescent="0.3">
      <c r="A75" s="21"/>
      <c r="M75" s="22"/>
    </row>
    <row r="76" spans="1:13" ht="15.75" thickBot="1" x14ac:dyDescent="0.3">
      <c r="A76" s="1" t="s">
        <v>0</v>
      </c>
      <c r="B76" s="2" t="s">
        <v>1</v>
      </c>
      <c r="C76" s="2" t="s">
        <v>2</v>
      </c>
      <c r="D76" s="2" t="s">
        <v>3</v>
      </c>
      <c r="E76" s="2" t="s">
        <v>4</v>
      </c>
      <c r="F76" s="2" t="s">
        <v>5</v>
      </c>
      <c r="G76" s="2" t="s">
        <v>6</v>
      </c>
      <c r="H76" s="2" t="s">
        <v>7</v>
      </c>
      <c r="I76" s="2" t="s">
        <v>8</v>
      </c>
      <c r="J76" s="2" t="s">
        <v>9</v>
      </c>
      <c r="K76" s="2" t="s">
        <v>10</v>
      </c>
      <c r="L76" s="2" t="s">
        <v>11</v>
      </c>
      <c r="M76" s="23" t="s">
        <v>12</v>
      </c>
    </row>
    <row r="77" spans="1:13" ht="15.75" thickBot="1" x14ac:dyDescent="0.3">
      <c r="A77" s="3" t="s">
        <v>13</v>
      </c>
      <c r="B77" s="4">
        <f>'[1]Por Grupo'!$D$71</f>
        <v>0</v>
      </c>
      <c r="C77" s="4">
        <f>'[1]Por Grupo'!$G$71+B77</f>
        <v>0</v>
      </c>
      <c r="D77" s="4">
        <f>'[1]Por Grupo'!$J$71+C77</f>
        <v>0</v>
      </c>
      <c r="E77" s="4">
        <f>'[1]Por Grupo'!$M$71+D77</f>
        <v>0</v>
      </c>
      <c r="F77" s="4">
        <f>'[1]Por Grupo'!$P$71+E77</f>
        <v>0</v>
      </c>
      <c r="G77" s="4">
        <f>'[1]Por Grupo'!$M$71+F77</f>
        <v>0</v>
      </c>
      <c r="H77" s="4">
        <f>'[1]Por Grupo'!$V$71+G77</f>
        <v>0</v>
      </c>
      <c r="I77" s="4">
        <f>'[1]Por Grupo'!$Y$71+H77</f>
        <v>0</v>
      </c>
      <c r="J77" s="4">
        <f>'[1]Por Grupo'!$AB$71+I77</f>
        <v>0</v>
      </c>
      <c r="K77" s="4">
        <f>'[1]Por Grupo'!$AE$71+J77</f>
        <v>0</v>
      </c>
      <c r="L77" s="4">
        <f>'[1]Por Grupo'!$AH$71+K77</f>
        <v>0</v>
      </c>
      <c r="M77" s="4">
        <f>'[1]Por Grupo'!$AK$71+L77</f>
        <v>0</v>
      </c>
    </row>
    <row r="78" spans="1:13" ht="15.75" thickBot="1" x14ac:dyDescent="0.3">
      <c r="A78" s="3" t="s">
        <v>14</v>
      </c>
      <c r="B78" s="56">
        <f>'[1]Por Grupo'!$B$70</f>
        <v>0</v>
      </c>
      <c r="C78" s="56">
        <f>'[1]Por Grupo'!$E$70+B78</f>
        <v>0</v>
      </c>
      <c r="D78" s="56">
        <f>'[1]Por Grupo'!$H$70+C78</f>
        <v>0</v>
      </c>
      <c r="E78" s="56">
        <f>'[1]Por Grupo'!$K$70+D78</f>
        <v>0</v>
      </c>
      <c r="F78" s="56">
        <f>'[1]Por Grupo'!$N$71+E78</f>
        <v>113</v>
      </c>
      <c r="G78" s="56">
        <f>'[1]Por Grupo'!$Q$71+F78</f>
        <v>193</v>
      </c>
      <c r="H78" s="56">
        <f>'[1]Por Grupo'!$T$71+G78</f>
        <v>195</v>
      </c>
      <c r="I78" s="56">
        <f>'[1]Por Grupo'!$W$71+H78</f>
        <v>195</v>
      </c>
      <c r="J78" s="56">
        <f>'[1]Por Grupo'!$Z$71+I78</f>
        <v>195</v>
      </c>
      <c r="K78" s="56">
        <f>'[1]Por Grupo'!$AC$71+J78</f>
        <v>195</v>
      </c>
      <c r="L78" s="56">
        <f>'[1]Por Grupo'!$AF$71+K78</f>
        <v>195</v>
      </c>
      <c r="M78" s="56">
        <f>'[1]Por Grupo'!$AI$71+L78</f>
        <v>195</v>
      </c>
    </row>
    <row r="79" spans="1:13" ht="15.75" thickBot="1" x14ac:dyDescent="0.3">
      <c r="A79" s="3" t="s">
        <v>15</v>
      </c>
      <c r="B79" s="60" t="str">
        <f>IFERROR(B77/B78,"0%")</f>
        <v>0%</v>
      </c>
      <c r="C79" s="60" t="str">
        <f t="shared" ref="C79:M79" si="10">IFERROR(C77/C78,"0%")</f>
        <v>0%</v>
      </c>
      <c r="D79" s="60" t="str">
        <f t="shared" si="10"/>
        <v>0%</v>
      </c>
      <c r="E79" s="60" t="str">
        <f t="shared" si="10"/>
        <v>0%</v>
      </c>
      <c r="F79" s="60">
        <f t="shared" si="10"/>
        <v>0</v>
      </c>
      <c r="G79" s="60">
        <f t="shared" si="10"/>
        <v>0</v>
      </c>
      <c r="H79" s="60">
        <f t="shared" si="10"/>
        <v>0</v>
      </c>
      <c r="I79" s="60">
        <f t="shared" si="10"/>
        <v>0</v>
      </c>
      <c r="J79" s="60">
        <f t="shared" si="10"/>
        <v>0</v>
      </c>
      <c r="K79" s="60">
        <f t="shared" si="10"/>
        <v>0</v>
      </c>
      <c r="L79" s="60">
        <f t="shared" si="10"/>
        <v>0</v>
      </c>
      <c r="M79" s="60">
        <f t="shared" si="10"/>
        <v>0</v>
      </c>
    </row>
    <row r="80" spans="1:13" x14ac:dyDescent="0.25">
      <c r="A80" s="6" t="s">
        <v>215</v>
      </c>
    </row>
    <row r="81" spans="1:15" ht="15.75" thickBot="1" x14ac:dyDescent="0.3"/>
    <row r="82" spans="1:15" ht="20.25" x14ac:dyDescent="0.25">
      <c r="A82" s="217" t="s">
        <v>59</v>
      </c>
      <c r="B82" s="218"/>
      <c r="C82" s="218"/>
      <c r="D82" s="218"/>
      <c r="E82" s="218"/>
      <c r="F82" s="218"/>
      <c r="G82" s="218"/>
      <c r="H82" s="218"/>
      <c r="I82" s="218"/>
      <c r="J82" s="218"/>
      <c r="K82" s="218"/>
      <c r="L82" s="218"/>
      <c r="M82" s="219"/>
    </row>
    <row r="83" spans="1:15" ht="15" customHeight="1" x14ac:dyDescent="0.25">
      <c r="A83" s="20" t="s">
        <v>16</v>
      </c>
      <c r="B83" s="220" t="s">
        <v>55</v>
      </c>
      <c r="C83" s="221"/>
      <c r="D83" s="221"/>
      <c r="E83" s="221"/>
      <c r="F83" s="221"/>
      <c r="G83" s="221"/>
      <c r="H83" s="221"/>
      <c r="I83" s="221"/>
      <c r="J83" s="221"/>
      <c r="K83" s="221"/>
      <c r="L83" s="221"/>
      <c r="M83" s="222"/>
    </row>
    <row r="84" spans="1:15" ht="29.25" customHeight="1" x14ac:dyDescent="0.25">
      <c r="A84" s="20" t="s">
        <v>19</v>
      </c>
      <c r="B84" s="223" t="s">
        <v>56</v>
      </c>
      <c r="C84" s="224"/>
      <c r="D84" s="224"/>
      <c r="E84" s="224"/>
      <c r="F84" s="224"/>
      <c r="G84" s="224"/>
      <c r="H84" s="224"/>
      <c r="I84" s="224"/>
      <c r="J84" s="224"/>
      <c r="K84" s="224"/>
      <c r="L84" s="224"/>
      <c r="M84" s="225"/>
    </row>
    <row r="85" spans="1:15" x14ac:dyDescent="0.25">
      <c r="A85" s="21"/>
      <c r="M85" s="22"/>
    </row>
    <row r="86" spans="1:15" x14ac:dyDescent="0.25">
      <c r="A86" s="226" t="s">
        <v>21</v>
      </c>
      <c r="B86" s="7" t="s">
        <v>22</v>
      </c>
      <c r="C86" s="223" t="s">
        <v>23</v>
      </c>
      <c r="D86" s="224"/>
      <c r="E86" s="224"/>
      <c r="F86" s="224"/>
      <c r="G86" s="224"/>
      <c r="H86" s="224"/>
      <c r="I86" s="224"/>
      <c r="J86" s="224"/>
      <c r="K86" s="224"/>
      <c r="L86" s="224"/>
      <c r="M86" s="225"/>
    </row>
    <row r="87" spans="1:15" x14ac:dyDescent="0.25">
      <c r="A87" s="227"/>
      <c r="B87" s="7" t="s">
        <v>24</v>
      </c>
      <c r="C87" s="220" t="s">
        <v>57</v>
      </c>
      <c r="D87" s="221"/>
      <c r="E87" s="221"/>
      <c r="F87" s="221"/>
      <c r="G87" s="221"/>
      <c r="H87" s="221"/>
      <c r="I87" s="221"/>
      <c r="J87" s="221"/>
      <c r="K87" s="221"/>
      <c r="L87" s="221"/>
      <c r="M87" s="222"/>
    </row>
    <row r="88" spans="1:15" x14ac:dyDescent="0.25">
      <c r="A88" s="227"/>
      <c r="B88" s="7" t="s">
        <v>26</v>
      </c>
      <c r="C88" s="220" t="s">
        <v>58</v>
      </c>
      <c r="D88" s="221"/>
      <c r="E88" s="221"/>
      <c r="F88" s="221"/>
      <c r="G88" s="221"/>
      <c r="H88" s="221"/>
      <c r="I88" s="221"/>
      <c r="J88" s="221"/>
      <c r="K88" s="221"/>
      <c r="L88" s="221"/>
      <c r="M88" s="222"/>
    </row>
    <row r="89" spans="1:15" ht="45" x14ac:dyDescent="0.25">
      <c r="A89" s="228"/>
      <c r="B89" s="7" t="s">
        <v>28</v>
      </c>
      <c r="C89" s="220" t="s">
        <v>29</v>
      </c>
      <c r="D89" s="221"/>
      <c r="E89" s="221"/>
      <c r="F89" s="221"/>
      <c r="G89" s="221"/>
      <c r="H89" s="221"/>
      <c r="I89" s="221"/>
      <c r="J89" s="221"/>
      <c r="K89" s="221"/>
      <c r="L89" s="221"/>
      <c r="M89" s="222"/>
    </row>
    <row r="90" spans="1:15" ht="15.75" thickBot="1" x14ac:dyDescent="0.3">
      <c r="A90" s="21"/>
      <c r="M90" s="22"/>
    </row>
    <row r="91" spans="1:15" ht="15.75" thickBot="1" x14ac:dyDescent="0.3">
      <c r="A91" s="8" t="s">
        <v>0</v>
      </c>
      <c r="B91" s="9" t="s">
        <v>1</v>
      </c>
      <c r="C91" s="9" t="s">
        <v>2</v>
      </c>
      <c r="D91" s="9" t="s">
        <v>3</v>
      </c>
      <c r="E91" s="9" t="s">
        <v>4</v>
      </c>
      <c r="F91" s="9" t="s">
        <v>5</v>
      </c>
      <c r="G91" s="9" t="s">
        <v>6</v>
      </c>
      <c r="H91" s="9" t="s">
        <v>7</v>
      </c>
      <c r="I91" s="9" t="s">
        <v>8</v>
      </c>
      <c r="J91" s="9" t="s">
        <v>9</v>
      </c>
      <c r="K91" s="9" t="s">
        <v>10</v>
      </c>
      <c r="L91" s="9" t="s">
        <v>11</v>
      </c>
      <c r="M91" s="25" t="s">
        <v>12</v>
      </c>
    </row>
    <row r="92" spans="1:15" ht="15.75" thickBot="1" x14ac:dyDescent="0.3">
      <c r="A92" s="10" t="s">
        <v>13</v>
      </c>
      <c r="B92" s="11">
        <f>Hoja2!B2</f>
        <v>0</v>
      </c>
      <c r="C92" s="11">
        <f>Hoja2!C2</f>
        <v>74</v>
      </c>
      <c r="D92" s="11">
        <f>Hoja2!D2</f>
        <v>291</v>
      </c>
      <c r="E92" s="11">
        <f>Hoja2!E2</f>
        <v>502</v>
      </c>
      <c r="F92" s="11">
        <f>Hoja2!F2</f>
        <v>1087</v>
      </c>
      <c r="G92" s="11">
        <f>Hoja2!G2</f>
        <v>1787</v>
      </c>
      <c r="H92" s="11">
        <f>Hoja2!H2</f>
        <v>1787</v>
      </c>
      <c r="I92" s="11">
        <f>Hoja2!I2</f>
        <v>1787</v>
      </c>
      <c r="J92" s="11">
        <f>Hoja2!J2</f>
        <v>1787</v>
      </c>
      <c r="K92" s="11">
        <f>Hoja2!K2</f>
        <v>1787</v>
      </c>
      <c r="L92" s="11">
        <f>Hoja2!L2</f>
        <v>1787</v>
      </c>
      <c r="M92" s="11">
        <f>Hoja2!M2</f>
        <v>1787</v>
      </c>
      <c r="O92" s="123">
        <f>(M92-M93)/M93</f>
        <v>-0.39259007477906188</v>
      </c>
    </row>
    <row r="93" spans="1:15" ht="15.75" thickBot="1" x14ac:dyDescent="0.3">
      <c r="A93" s="10" t="s">
        <v>14</v>
      </c>
      <c r="B93" s="11">
        <f>Hoja2!B6</f>
        <v>24</v>
      </c>
      <c r="C93" s="11">
        <f>Hoja2!C6</f>
        <v>30</v>
      </c>
      <c r="D93" s="11">
        <f>Hoja2!D6</f>
        <v>30</v>
      </c>
      <c r="E93" s="11">
        <f>Hoja2!E6</f>
        <v>271</v>
      </c>
      <c r="F93" s="11">
        <f>Hoja2!F6</f>
        <v>758</v>
      </c>
      <c r="G93" s="11">
        <f>Hoja2!G6</f>
        <v>1090</v>
      </c>
      <c r="H93" s="11">
        <f>Hoja2!H6</f>
        <v>1837</v>
      </c>
      <c r="I93" s="11">
        <f>Hoja2!I6</f>
        <v>2130</v>
      </c>
      <c r="J93" s="11">
        <f>Hoja2!J6</f>
        <v>2536</v>
      </c>
      <c r="K93" s="11">
        <f>Hoja2!K6</f>
        <v>2744</v>
      </c>
      <c r="L93" s="11">
        <f>Hoja2!L6</f>
        <v>2799</v>
      </c>
      <c r="M93" s="11">
        <f>Hoja2!M6</f>
        <v>2942</v>
      </c>
    </row>
    <row r="94" spans="1:15" ht="15.75" thickBot="1" x14ac:dyDescent="0.3">
      <c r="A94" s="10" t="s">
        <v>15</v>
      </c>
      <c r="B94" s="68">
        <f>(B92-B93)/B93</f>
        <v>-1</v>
      </c>
      <c r="C94" s="68">
        <f t="shared" ref="C94:M94" si="11">(C92-C93)/C93</f>
        <v>1.4666666666666666</v>
      </c>
      <c r="D94" s="68">
        <f t="shared" si="11"/>
        <v>8.6999999999999993</v>
      </c>
      <c r="E94" s="68">
        <f t="shared" si="11"/>
        <v>0.85239852398523985</v>
      </c>
      <c r="F94" s="68">
        <f t="shared" si="11"/>
        <v>0.43403693931398418</v>
      </c>
      <c r="G94" s="68">
        <f t="shared" si="11"/>
        <v>0.63944954128440368</v>
      </c>
      <c r="H94" s="68">
        <f t="shared" si="11"/>
        <v>-2.7218290691344585E-2</v>
      </c>
      <c r="I94" s="68">
        <f t="shared" si="11"/>
        <v>-0.16103286384976526</v>
      </c>
      <c r="J94" s="68">
        <f t="shared" si="11"/>
        <v>-0.29534700315457413</v>
      </c>
      <c r="K94" s="68">
        <f t="shared" si="11"/>
        <v>-0.34876093294460642</v>
      </c>
      <c r="L94" s="68">
        <f t="shared" si="11"/>
        <v>-0.36155769917827796</v>
      </c>
      <c r="M94" s="68">
        <f t="shared" si="11"/>
        <v>-0.39259007477906188</v>
      </c>
    </row>
    <row r="96" spans="1:15" ht="15.75" thickBot="1" x14ac:dyDescent="0.3"/>
    <row r="97" spans="1:15" ht="20.25" x14ac:dyDescent="0.25">
      <c r="A97" s="217" t="s">
        <v>60</v>
      </c>
      <c r="B97" s="218"/>
      <c r="C97" s="218"/>
      <c r="D97" s="218"/>
      <c r="E97" s="218"/>
      <c r="F97" s="218"/>
      <c r="G97" s="218"/>
      <c r="H97" s="218"/>
      <c r="I97" s="218"/>
      <c r="J97" s="218"/>
      <c r="K97" s="218"/>
      <c r="L97" s="218"/>
      <c r="M97" s="219"/>
    </row>
    <row r="98" spans="1:15" x14ac:dyDescent="0.25">
      <c r="A98" s="20" t="s">
        <v>16</v>
      </c>
      <c r="B98" s="220" t="s">
        <v>61</v>
      </c>
      <c r="C98" s="221"/>
      <c r="D98" s="221"/>
      <c r="E98" s="221"/>
      <c r="F98" s="221"/>
      <c r="G98" s="221"/>
      <c r="H98" s="221"/>
      <c r="I98" s="221"/>
      <c r="J98" s="221"/>
      <c r="K98" s="221"/>
      <c r="L98" s="221"/>
      <c r="M98" s="222"/>
    </row>
    <row r="99" spans="1:15" ht="30" customHeight="1" x14ac:dyDescent="0.25">
      <c r="A99" s="20" t="s">
        <v>19</v>
      </c>
      <c r="B99" s="223" t="s">
        <v>62</v>
      </c>
      <c r="C99" s="224"/>
      <c r="D99" s="224"/>
      <c r="E99" s="224"/>
      <c r="F99" s="224"/>
      <c r="G99" s="224"/>
      <c r="H99" s="224"/>
      <c r="I99" s="224"/>
      <c r="J99" s="224"/>
      <c r="K99" s="224"/>
      <c r="L99" s="224"/>
      <c r="M99" s="225"/>
    </row>
    <row r="100" spans="1:15" x14ac:dyDescent="0.25">
      <c r="A100" s="21"/>
      <c r="M100" s="22"/>
    </row>
    <row r="101" spans="1:15" x14ac:dyDescent="0.25">
      <c r="A101" s="226" t="s">
        <v>21</v>
      </c>
      <c r="B101" s="7" t="s">
        <v>22</v>
      </c>
      <c r="C101" s="223" t="s">
        <v>23</v>
      </c>
      <c r="D101" s="224"/>
      <c r="E101" s="224"/>
      <c r="F101" s="224"/>
      <c r="G101" s="224"/>
      <c r="H101" s="224"/>
      <c r="I101" s="224"/>
      <c r="J101" s="224"/>
      <c r="K101" s="224"/>
      <c r="L101" s="224"/>
      <c r="M101" s="225"/>
    </row>
    <row r="102" spans="1:15" x14ac:dyDescent="0.25">
      <c r="A102" s="227"/>
      <c r="B102" s="7" t="s">
        <v>24</v>
      </c>
      <c r="C102" s="220" t="s">
        <v>63</v>
      </c>
      <c r="D102" s="221"/>
      <c r="E102" s="221"/>
      <c r="F102" s="221"/>
      <c r="G102" s="221"/>
      <c r="H102" s="221"/>
      <c r="I102" s="221"/>
      <c r="J102" s="221"/>
      <c r="K102" s="221"/>
      <c r="L102" s="221"/>
      <c r="M102" s="222"/>
    </row>
    <row r="103" spans="1:15" x14ac:dyDescent="0.25">
      <c r="A103" s="227"/>
      <c r="B103" s="7" t="s">
        <v>26</v>
      </c>
      <c r="C103" s="220" t="s">
        <v>64</v>
      </c>
      <c r="D103" s="221"/>
      <c r="E103" s="221"/>
      <c r="F103" s="221"/>
      <c r="G103" s="221"/>
      <c r="H103" s="221"/>
      <c r="I103" s="221"/>
      <c r="J103" s="221"/>
      <c r="K103" s="221"/>
      <c r="L103" s="221"/>
      <c r="M103" s="222"/>
    </row>
    <row r="104" spans="1:15" ht="45" x14ac:dyDescent="0.25">
      <c r="A104" s="228"/>
      <c r="B104" s="7" t="s">
        <v>28</v>
      </c>
      <c r="C104" s="220" t="s">
        <v>29</v>
      </c>
      <c r="D104" s="221"/>
      <c r="E104" s="221"/>
      <c r="F104" s="221"/>
      <c r="G104" s="221"/>
      <c r="H104" s="221"/>
      <c r="I104" s="221"/>
      <c r="J104" s="221"/>
      <c r="K104" s="221"/>
      <c r="L104" s="221"/>
      <c r="M104" s="222"/>
    </row>
    <row r="105" spans="1:15" ht="15.75" thickBot="1" x14ac:dyDescent="0.3">
      <c r="A105" s="21"/>
      <c r="M105" s="22"/>
    </row>
    <row r="106" spans="1:15" ht="15.75" thickBot="1" x14ac:dyDescent="0.3">
      <c r="A106" s="8" t="s">
        <v>0</v>
      </c>
      <c r="B106" s="9" t="s">
        <v>1</v>
      </c>
      <c r="C106" s="9" t="s">
        <v>2</v>
      </c>
      <c r="D106" s="9" t="s">
        <v>3</v>
      </c>
      <c r="E106" s="9" t="s">
        <v>4</v>
      </c>
      <c r="F106" s="9" t="s">
        <v>5</v>
      </c>
      <c r="G106" s="9" t="s">
        <v>6</v>
      </c>
      <c r="H106" s="9" t="s">
        <v>7</v>
      </c>
      <c r="I106" s="9" t="s">
        <v>8</v>
      </c>
      <c r="J106" s="9" t="s">
        <v>9</v>
      </c>
      <c r="K106" s="9" t="s">
        <v>10</v>
      </c>
      <c r="L106" s="9" t="s">
        <v>11</v>
      </c>
      <c r="M106" s="25" t="s">
        <v>12</v>
      </c>
    </row>
    <row r="107" spans="1:15" ht="15.75" thickBot="1" x14ac:dyDescent="0.3">
      <c r="A107" s="10" t="s">
        <v>13</v>
      </c>
      <c r="B107" s="11">
        <f>[4]Hoja4!$B$63+[4]Hoja4!$C$63+[4]Hoja4!$D$63</f>
        <v>328</v>
      </c>
      <c r="C107" s="11">
        <f>[4]Hoja4!$B$64+[4]Hoja4!$C$64+[4]Hoja4!$D$64</f>
        <v>327</v>
      </c>
      <c r="D107" s="11">
        <f>[4]Hoja4!$B$65+[4]Hoja4!$C$65+[4]Hoja4!$D$65</f>
        <v>283</v>
      </c>
      <c r="E107" s="11">
        <f>[4]Hoja4!$B$66+[4]Hoja4!$C$66+[4]Hoja4!$D$66</f>
        <v>283</v>
      </c>
      <c r="F107" s="11">
        <f>[4]Hoja4!$B$67+[4]Hoja4!$C$67+[4]Hoja4!$D$67</f>
        <v>283</v>
      </c>
      <c r="G107" s="11">
        <f>[4]Hoja4!$B$68+[4]Hoja4!$C$68+[4]Hoja4!$D$68</f>
        <v>283</v>
      </c>
      <c r="H107" s="11">
        <f>+[4]Hoja4!$C$68+[4]Hoja4!$B$68+[4]Hoja4!$D$68</f>
        <v>283</v>
      </c>
      <c r="I107" s="11"/>
      <c r="J107" s="11"/>
      <c r="K107" s="11"/>
      <c r="L107" s="11"/>
      <c r="M107" s="11"/>
    </row>
    <row r="108" spans="1:15" ht="15.75" thickBot="1" x14ac:dyDescent="0.3">
      <c r="A108" s="10" t="s">
        <v>14</v>
      </c>
      <c r="B108" s="11">
        <f>[4]Hoja4!$B$51+[4]Hoja4!$C$51+[4]Hoja4!$D$51</f>
        <v>239</v>
      </c>
      <c r="C108" s="11">
        <f>[4]Hoja4!$B$52+[4]Hoja4!$C$52+[4]Hoja4!$D$52</f>
        <v>218</v>
      </c>
      <c r="D108" s="11">
        <f>[4]Hoja4!$B$53+[4]Hoja4!$C$53+[4]Hoja4!$D$53</f>
        <v>208</v>
      </c>
      <c r="E108" s="11">
        <f>[4]Hoja4!$B$54+[4]Hoja4!$C$54+[4]Hoja4!$D$54</f>
        <v>208</v>
      </c>
      <c r="F108" s="11">
        <f>[4]Hoja4!$B$55+[4]Hoja4!$C$55+[4]Hoja4!$D$55</f>
        <v>207</v>
      </c>
      <c r="G108" s="11">
        <f>[4]Hoja4!$B$56+[4]Hoja4!$C$56+[4]Hoja4!$D$56</f>
        <v>207</v>
      </c>
      <c r="H108" s="11">
        <f>[4]Hoja4!$B$56+[4]Hoja4!$C$56+[4]Hoja4!$D$56</f>
        <v>207</v>
      </c>
      <c r="I108" s="11"/>
      <c r="J108" s="11"/>
      <c r="K108" s="11"/>
      <c r="L108" s="11"/>
      <c r="M108" s="4"/>
      <c r="N108" s="18"/>
      <c r="O108" s="124"/>
    </row>
    <row r="109" spans="1:15" ht="15.75" thickBot="1" x14ac:dyDescent="0.3">
      <c r="A109" s="10" t="s">
        <v>15</v>
      </c>
      <c r="B109" s="68">
        <f>((B107-B108)/B108)</f>
        <v>0.3723849372384937</v>
      </c>
      <c r="C109" s="68">
        <f t="shared" ref="C109:F109" si="12">((C107-C108)/C108)</f>
        <v>0.5</v>
      </c>
      <c r="D109" s="68">
        <f t="shared" si="12"/>
        <v>0.36057692307692307</v>
      </c>
      <c r="E109" s="68">
        <f t="shared" si="12"/>
        <v>0.36057692307692307</v>
      </c>
      <c r="F109" s="68">
        <f t="shared" si="12"/>
        <v>0.3671497584541063</v>
      </c>
      <c r="G109" s="68">
        <f>((G107-G108)/G108)</f>
        <v>0.3671497584541063</v>
      </c>
      <c r="H109" s="68">
        <f>((H107-H108)/H108)</f>
        <v>0.3671497584541063</v>
      </c>
      <c r="I109" s="68" t="e">
        <f t="shared" ref="I109:M109" si="13">((I107-I108)/I108)</f>
        <v>#DIV/0!</v>
      </c>
      <c r="J109" s="68" t="e">
        <f t="shared" si="13"/>
        <v>#DIV/0!</v>
      </c>
      <c r="K109" s="68" t="e">
        <f t="shared" si="13"/>
        <v>#DIV/0!</v>
      </c>
      <c r="L109" s="68" t="e">
        <f t="shared" si="13"/>
        <v>#DIV/0!</v>
      </c>
      <c r="M109" s="68" t="e">
        <f t="shared" si="13"/>
        <v>#DIV/0!</v>
      </c>
    </row>
    <row r="111" spans="1:15" ht="15.75" thickBot="1" x14ac:dyDescent="0.3"/>
    <row r="112" spans="1:15" ht="20.25" x14ac:dyDescent="0.25">
      <c r="A112" s="217" t="s">
        <v>65</v>
      </c>
      <c r="B112" s="218"/>
      <c r="C112" s="218"/>
      <c r="D112" s="218"/>
      <c r="E112" s="218"/>
      <c r="F112" s="218"/>
      <c r="G112" s="218"/>
      <c r="H112" s="218"/>
      <c r="I112" s="218"/>
      <c r="J112" s="218"/>
      <c r="K112" s="218"/>
      <c r="L112" s="218"/>
      <c r="M112" s="219"/>
    </row>
    <row r="113" spans="1:13" x14ac:dyDescent="0.25">
      <c r="A113" s="20" t="s">
        <v>16</v>
      </c>
      <c r="B113" s="220" t="s">
        <v>66</v>
      </c>
      <c r="C113" s="221"/>
      <c r="D113" s="221"/>
      <c r="E113" s="221"/>
      <c r="F113" s="221"/>
      <c r="G113" s="221"/>
      <c r="H113" s="221"/>
      <c r="I113" s="221"/>
      <c r="J113" s="221"/>
      <c r="K113" s="221"/>
      <c r="L113" s="221"/>
      <c r="M113" s="222"/>
    </row>
    <row r="114" spans="1:13" x14ac:dyDescent="0.25">
      <c r="A114" s="20" t="s">
        <v>19</v>
      </c>
      <c r="B114" s="223" t="s">
        <v>67</v>
      </c>
      <c r="C114" s="224"/>
      <c r="D114" s="224"/>
      <c r="E114" s="224"/>
      <c r="F114" s="224"/>
      <c r="G114" s="224"/>
      <c r="H114" s="224"/>
      <c r="I114" s="224"/>
      <c r="J114" s="224"/>
      <c r="K114" s="224"/>
      <c r="L114" s="224"/>
      <c r="M114" s="225"/>
    </row>
    <row r="115" spans="1:13" x14ac:dyDescent="0.25">
      <c r="A115" s="21"/>
      <c r="M115" s="22"/>
    </row>
    <row r="116" spans="1:13" x14ac:dyDescent="0.25">
      <c r="A116" s="226" t="s">
        <v>21</v>
      </c>
      <c r="B116" s="7" t="s">
        <v>22</v>
      </c>
      <c r="C116" s="223" t="s">
        <v>23</v>
      </c>
      <c r="D116" s="224"/>
      <c r="E116" s="224"/>
      <c r="F116" s="224"/>
      <c r="G116" s="224"/>
      <c r="H116" s="224"/>
      <c r="I116" s="224"/>
      <c r="J116" s="224"/>
      <c r="K116" s="224"/>
      <c r="L116" s="224"/>
      <c r="M116" s="225"/>
    </row>
    <row r="117" spans="1:13" x14ac:dyDescent="0.25">
      <c r="A117" s="227"/>
      <c r="B117" s="7" t="s">
        <v>24</v>
      </c>
      <c r="C117" s="220" t="s">
        <v>68</v>
      </c>
      <c r="D117" s="221"/>
      <c r="E117" s="221"/>
      <c r="F117" s="221"/>
      <c r="G117" s="221"/>
      <c r="H117" s="221"/>
      <c r="I117" s="221"/>
      <c r="J117" s="221"/>
      <c r="K117" s="221"/>
      <c r="L117" s="221"/>
      <c r="M117" s="222"/>
    </row>
    <row r="118" spans="1:13" x14ac:dyDescent="0.25">
      <c r="A118" s="227"/>
      <c r="B118" s="7" t="s">
        <v>26</v>
      </c>
      <c r="C118" s="220" t="s">
        <v>69</v>
      </c>
      <c r="D118" s="221"/>
      <c r="E118" s="221"/>
      <c r="F118" s="221"/>
      <c r="G118" s="221"/>
      <c r="H118" s="221"/>
      <c r="I118" s="221"/>
      <c r="J118" s="221"/>
      <c r="K118" s="221"/>
      <c r="L118" s="221"/>
      <c r="M118" s="222"/>
    </row>
    <row r="119" spans="1:13" ht="45" x14ac:dyDescent="0.25">
      <c r="A119" s="228"/>
      <c r="B119" s="7" t="s">
        <v>28</v>
      </c>
      <c r="C119" s="220" t="s">
        <v>29</v>
      </c>
      <c r="D119" s="221"/>
      <c r="E119" s="221"/>
      <c r="F119" s="221"/>
      <c r="G119" s="221"/>
      <c r="H119" s="221"/>
      <c r="I119" s="221"/>
      <c r="J119" s="221"/>
      <c r="K119" s="221"/>
      <c r="L119" s="221"/>
      <c r="M119" s="222"/>
    </row>
    <row r="120" spans="1:13" ht="15.75" thickBot="1" x14ac:dyDescent="0.3">
      <c r="A120" s="21"/>
      <c r="M120" s="22"/>
    </row>
    <row r="121" spans="1:13" ht="15.75" thickBot="1" x14ac:dyDescent="0.3">
      <c r="A121" s="8" t="s">
        <v>0</v>
      </c>
      <c r="B121" s="9" t="s">
        <v>1</v>
      </c>
      <c r="C121" s="9" t="s">
        <v>2</v>
      </c>
      <c r="D121" s="9" t="s">
        <v>3</v>
      </c>
      <c r="E121" s="9" t="s">
        <v>4</v>
      </c>
      <c r="F121" s="9" t="s">
        <v>5</v>
      </c>
      <c r="G121" s="9" t="s">
        <v>6</v>
      </c>
      <c r="H121" s="9" t="s">
        <v>7</v>
      </c>
      <c r="I121" s="9" t="s">
        <v>8</v>
      </c>
      <c r="J121" s="9" t="s">
        <v>9</v>
      </c>
      <c r="K121" s="9" t="s">
        <v>10</v>
      </c>
      <c r="L121" s="9" t="s">
        <v>11</v>
      </c>
      <c r="M121" s="25" t="s">
        <v>12</v>
      </c>
    </row>
    <row r="122" spans="1:13" ht="15.75" thickBot="1" x14ac:dyDescent="0.3">
      <c r="A122" s="10" t="s">
        <v>13</v>
      </c>
      <c r="B122" s="11">
        <v>0</v>
      </c>
      <c r="C122" s="11">
        <v>0</v>
      </c>
      <c r="D122" s="11">
        <v>4</v>
      </c>
      <c r="E122" s="11">
        <f>0+D122</f>
        <v>4</v>
      </c>
      <c r="F122" s="11">
        <f t="shared" ref="F122" si="14">0+E122</f>
        <v>4</v>
      </c>
      <c r="G122" s="11">
        <f>7+F122</f>
        <v>11</v>
      </c>
      <c r="H122" s="11">
        <f>0+G122</f>
        <v>11</v>
      </c>
      <c r="I122" s="30">
        <v>5</v>
      </c>
      <c r="J122" s="30">
        <v>5</v>
      </c>
      <c r="K122" s="30">
        <v>10</v>
      </c>
      <c r="L122" s="30">
        <v>10</v>
      </c>
      <c r="M122" s="30">
        <v>10</v>
      </c>
    </row>
    <row r="123" spans="1:13" ht="15.75" thickBot="1" x14ac:dyDescent="0.3">
      <c r="A123" s="10" t="s">
        <v>14</v>
      </c>
      <c r="B123" s="11">
        <v>10</v>
      </c>
      <c r="C123" s="11">
        <v>10</v>
      </c>
      <c r="D123" s="11">
        <v>10</v>
      </c>
      <c r="E123" s="11">
        <v>10</v>
      </c>
      <c r="F123" s="11">
        <v>10</v>
      </c>
      <c r="G123" s="11">
        <v>10</v>
      </c>
      <c r="H123" s="11">
        <v>10</v>
      </c>
      <c r="I123" s="11">
        <v>10</v>
      </c>
      <c r="J123" s="11">
        <v>10</v>
      </c>
      <c r="K123" s="11">
        <v>10</v>
      </c>
      <c r="L123" s="11">
        <v>10</v>
      </c>
      <c r="M123" s="4">
        <v>10</v>
      </c>
    </row>
    <row r="124" spans="1:13" ht="15.75" thickBot="1" x14ac:dyDescent="0.3">
      <c r="A124" s="10" t="s">
        <v>15</v>
      </c>
      <c r="B124" s="109">
        <f t="shared" ref="B124:C124" si="15">B122/B123</f>
        <v>0</v>
      </c>
      <c r="C124" s="109">
        <f t="shared" si="15"/>
        <v>0</v>
      </c>
      <c r="D124" s="109">
        <f>D122/D123</f>
        <v>0.4</v>
      </c>
      <c r="E124" s="109">
        <f t="shared" ref="E124:L124" si="16">E122/E123</f>
        <v>0.4</v>
      </c>
      <c r="F124" s="109">
        <f t="shared" si="16"/>
        <v>0.4</v>
      </c>
      <c r="G124" s="109">
        <f t="shared" si="16"/>
        <v>1.1000000000000001</v>
      </c>
      <c r="H124" s="109">
        <f t="shared" si="16"/>
        <v>1.1000000000000001</v>
      </c>
      <c r="I124" s="109">
        <f t="shared" si="16"/>
        <v>0.5</v>
      </c>
      <c r="J124" s="109">
        <f t="shared" si="16"/>
        <v>0.5</v>
      </c>
      <c r="K124" s="109">
        <f t="shared" si="16"/>
        <v>1</v>
      </c>
      <c r="L124" s="109">
        <f t="shared" si="16"/>
        <v>1</v>
      </c>
      <c r="M124" s="4">
        <v>100</v>
      </c>
    </row>
    <row r="126" spans="1:13" ht="15.75" thickBot="1" x14ac:dyDescent="0.3"/>
    <row r="127" spans="1:13" ht="20.25" x14ac:dyDescent="0.25">
      <c r="A127" s="217" t="s">
        <v>79</v>
      </c>
      <c r="B127" s="218"/>
      <c r="C127" s="218"/>
      <c r="D127" s="218"/>
      <c r="E127" s="218"/>
      <c r="F127" s="218"/>
      <c r="G127" s="218"/>
      <c r="H127" s="218"/>
      <c r="I127" s="218"/>
      <c r="J127" s="218"/>
      <c r="K127" s="218"/>
      <c r="L127" s="218"/>
      <c r="M127" s="219"/>
    </row>
    <row r="128" spans="1:13" x14ac:dyDescent="0.25">
      <c r="A128" s="20" t="s">
        <v>16</v>
      </c>
      <c r="B128" s="220" t="s">
        <v>70</v>
      </c>
      <c r="C128" s="221"/>
      <c r="D128" s="221"/>
      <c r="E128" s="221"/>
      <c r="F128" s="221"/>
      <c r="G128" s="221"/>
      <c r="H128" s="221"/>
      <c r="I128" s="221"/>
      <c r="J128" s="221"/>
      <c r="K128" s="221"/>
      <c r="L128" s="221"/>
      <c r="M128" s="222"/>
    </row>
    <row r="129" spans="1:16" ht="32.25" customHeight="1" x14ac:dyDescent="0.25">
      <c r="A129" s="20" t="s">
        <v>19</v>
      </c>
      <c r="B129" s="223" t="s">
        <v>71</v>
      </c>
      <c r="C129" s="224"/>
      <c r="D129" s="224"/>
      <c r="E129" s="224"/>
      <c r="F129" s="224"/>
      <c r="G129" s="224"/>
      <c r="H129" s="224"/>
      <c r="I129" s="224"/>
      <c r="J129" s="224"/>
      <c r="K129" s="224"/>
      <c r="L129" s="224"/>
      <c r="M129" s="225"/>
      <c r="O129">
        <v>12</v>
      </c>
      <c r="P129">
        <v>19</v>
      </c>
    </row>
    <row r="130" spans="1:16" x14ac:dyDescent="0.25">
      <c r="A130" s="21"/>
      <c r="M130" s="22"/>
      <c r="O130">
        <v>16</v>
      </c>
      <c r="P130">
        <v>84</v>
      </c>
    </row>
    <row r="131" spans="1:16" x14ac:dyDescent="0.25">
      <c r="A131" s="226" t="s">
        <v>21</v>
      </c>
      <c r="B131" s="7" t="s">
        <v>22</v>
      </c>
      <c r="C131" s="223" t="s">
        <v>23</v>
      </c>
      <c r="D131" s="224"/>
      <c r="E131" s="224"/>
      <c r="F131" s="224"/>
      <c r="G131" s="224"/>
      <c r="H131" s="224"/>
      <c r="I131" s="224"/>
      <c r="J131" s="224"/>
      <c r="K131" s="224"/>
      <c r="L131" s="224"/>
      <c r="M131" s="225"/>
      <c r="O131">
        <v>11</v>
      </c>
    </row>
    <row r="132" spans="1:16" x14ac:dyDescent="0.25">
      <c r="A132" s="227"/>
      <c r="B132" s="7" t="s">
        <v>24</v>
      </c>
      <c r="C132" s="220" t="s">
        <v>72</v>
      </c>
      <c r="D132" s="221"/>
      <c r="E132" s="221"/>
      <c r="F132" s="221"/>
      <c r="G132" s="221"/>
      <c r="H132" s="221"/>
      <c r="I132" s="221"/>
      <c r="J132" s="221"/>
      <c r="K132" s="221"/>
      <c r="L132" s="221"/>
      <c r="M132" s="222"/>
      <c r="O132">
        <v>19</v>
      </c>
    </row>
    <row r="133" spans="1:16" x14ac:dyDescent="0.25">
      <c r="A133" s="227"/>
      <c r="B133" s="7" t="s">
        <v>26</v>
      </c>
      <c r="C133" s="220" t="s">
        <v>73</v>
      </c>
      <c r="D133" s="221"/>
      <c r="E133" s="221"/>
      <c r="F133" s="221"/>
      <c r="G133" s="221"/>
      <c r="H133" s="221"/>
      <c r="I133" s="221"/>
      <c r="J133" s="221"/>
      <c r="K133" s="221"/>
      <c r="L133" s="221"/>
      <c r="M133" s="222"/>
      <c r="O133">
        <f>33+39</f>
        <v>72</v>
      </c>
    </row>
    <row r="134" spans="1:16" ht="45" x14ac:dyDescent="0.25">
      <c r="A134" s="228"/>
      <c r="B134" s="7" t="s">
        <v>28</v>
      </c>
      <c r="C134" s="220" t="s">
        <v>29</v>
      </c>
      <c r="D134" s="221"/>
      <c r="E134" s="221"/>
      <c r="F134" s="221"/>
      <c r="G134" s="221"/>
      <c r="H134" s="221"/>
      <c r="I134" s="221"/>
      <c r="J134" s="221"/>
      <c r="K134" s="221"/>
      <c r="L134" s="221"/>
      <c r="M134" s="222"/>
      <c r="O134">
        <v>39</v>
      </c>
    </row>
    <row r="135" spans="1:16" ht="15.75" thickBot="1" x14ac:dyDescent="0.3">
      <c r="A135" s="21"/>
      <c r="M135" s="22"/>
      <c r="O135">
        <v>43</v>
      </c>
    </row>
    <row r="136" spans="1:16" ht="15.75" thickBot="1" x14ac:dyDescent="0.3">
      <c r="A136" s="8" t="s">
        <v>0</v>
      </c>
      <c r="B136" s="9" t="s">
        <v>1</v>
      </c>
      <c r="C136" s="9" t="s">
        <v>2</v>
      </c>
      <c r="D136" s="9" t="s">
        <v>3</v>
      </c>
      <c r="E136" s="9" t="s">
        <v>4</v>
      </c>
      <c r="F136" s="9" t="s">
        <v>5</v>
      </c>
      <c r="G136" s="9" t="s">
        <v>6</v>
      </c>
      <c r="H136" s="9" t="s">
        <v>7</v>
      </c>
      <c r="I136" s="9" t="s">
        <v>8</v>
      </c>
      <c r="J136" s="9" t="s">
        <v>9</v>
      </c>
      <c r="K136" s="9" t="s">
        <v>10</v>
      </c>
      <c r="L136" s="9" t="s">
        <v>11</v>
      </c>
      <c r="M136" s="25" t="s">
        <v>12</v>
      </c>
      <c r="O136">
        <v>12</v>
      </c>
    </row>
    <row r="137" spans="1:16" ht="15.75" thickBot="1" x14ac:dyDescent="0.3">
      <c r="A137" s="10" t="s">
        <v>13</v>
      </c>
      <c r="B137" s="11"/>
      <c r="C137" s="11"/>
      <c r="D137" s="31">
        <v>438</v>
      </c>
      <c r="E137" s="30"/>
      <c r="F137" s="30"/>
      <c r="G137" s="30">
        <v>438</v>
      </c>
      <c r="H137" s="30"/>
      <c r="I137" s="30"/>
      <c r="J137" s="30">
        <v>438</v>
      </c>
      <c r="K137" s="30"/>
      <c r="L137" s="30"/>
      <c r="M137" s="30">
        <v>438</v>
      </c>
      <c r="O137">
        <v>67</v>
      </c>
    </row>
    <row r="138" spans="1:16" ht="15.75" thickBot="1" x14ac:dyDescent="0.3">
      <c r="A138" s="10" t="s">
        <v>14</v>
      </c>
      <c r="B138" s="11"/>
      <c r="C138" s="11"/>
      <c r="D138" s="32">
        <v>0</v>
      </c>
      <c r="E138" s="4"/>
      <c r="F138" s="4"/>
      <c r="G138" s="4">
        <v>60</v>
      </c>
      <c r="H138" s="4"/>
      <c r="I138" s="4"/>
      <c r="J138" s="4">
        <v>120</v>
      </c>
      <c r="K138" s="4"/>
      <c r="L138" s="4"/>
      <c r="M138" s="4">
        <v>200</v>
      </c>
      <c r="O138">
        <v>39</v>
      </c>
    </row>
    <row r="139" spans="1:16" ht="15.75" thickBot="1" x14ac:dyDescent="0.3">
      <c r="A139" s="10" t="s">
        <v>15</v>
      </c>
      <c r="B139" s="11"/>
      <c r="C139" s="11"/>
      <c r="D139" s="75" t="e">
        <f>D137/D138</f>
        <v>#DIV/0!</v>
      </c>
      <c r="E139" s="4"/>
      <c r="F139" s="4"/>
      <c r="G139" s="75">
        <f>G137/G138</f>
        <v>7.3</v>
      </c>
      <c r="H139" s="4"/>
      <c r="I139" s="4"/>
      <c r="J139" s="75">
        <f>J137/J138</f>
        <v>3.65</v>
      </c>
      <c r="K139" s="4"/>
      <c r="L139" s="4"/>
      <c r="M139" s="75">
        <f>M137/M138</f>
        <v>2.19</v>
      </c>
      <c r="O139">
        <v>5</v>
      </c>
    </row>
    <row r="141" spans="1:16" ht="15.75" thickBot="1" x14ac:dyDescent="0.3"/>
    <row r="142" spans="1:16" ht="20.25" x14ac:dyDescent="0.25">
      <c r="A142" s="217" t="s">
        <v>80</v>
      </c>
      <c r="B142" s="218"/>
      <c r="C142" s="218"/>
      <c r="D142" s="218"/>
      <c r="E142" s="218"/>
      <c r="F142" s="218"/>
      <c r="G142" s="218"/>
      <c r="H142" s="218"/>
      <c r="I142" s="218"/>
      <c r="J142" s="218"/>
      <c r="K142" s="218"/>
      <c r="L142" s="218"/>
      <c r="M142" s="219"/>
    </row>
    <row r="143" spans="1:16" x14ac:dyDescent="0.25">
      <c r="A143" s="20" t="s">
        <v>16</v>
      </c>
      <c r="B143" s="220" t="s">
        <v>75</v>
      </c>
      <c r="C143" s="221"/>
      <c r="D143" s="221"/>
      <c r="E143" s="221"/>
      <c r="F143" s="221"/>
      <c r="G143" s="221"/>
      <c r="H143" s="221"/>
      <c r="I143" s="221"/>
      <c r="J143" s="221"/>
      <c r="K143" s="221"/>
      <c r="L143" s="221"/>
      <c r="M143" s="222"/>
    </row>
    <row r="144" spans="1:16" ht="31.5" customHeight="1" x14ac:dyDescent="0.25">
      <c r="A144" s="20" t="s">
        <v>19</v>
      </c>
      <c r="B144" s="223" t="s">
        <v>76</v>
      </c>
      <c r="C144" s="224"/>
      <c r="D144" s="224"/>
      <c r="E144" s="224"/>
      <c r="F144" s="224"/>
      <c r="G144" s="224"/>
      <c r="H144" s="224"/>
      <c r="I144" s="224"/>
      <c r="J144" s="224"/>
      <c r="K144" s="224"/>
      <c r="L144" s="224"/>
      <c r="M144" s="225"/>
    </row>
    <row r="145" spans="1:13" x14ac:dyDescent="0.25">
      <c r="A145" s="21"/>
      <c r="M145" s="22"/>
    </row>
    <row r="146" spans="1:13" x14ac:dyDescent="0.25">
      <c r="A146" s="226" t="s">
        <v>21</v>
      </c>
      <c r="B146" s="7" t="s">
        <v>22</v>
      </c>
      <c r="C146" s="223" t="s">
        <v>23</v>
      </c>
      <c r="D146" s="224"/>
      <c r="E146" s="224"/>
      <c r="F146" s="224"/>
      <c r="G146" s="224"/>
      <c r="H146" s="224"/>
      <c r="I146" s="224"/>
      <c r="J146" s="224"/>
      <c r="K146" s="224"/>
      <c r="L146" s="224"/>
      <c r="M146" s="225"/>
    </row>
    <row r="147" spans="1:13" x14ac:dyDescent="0.25">
      <c r="A147" s="227"/>
      <c r="B147" s="7" t="s">
        <v>24</v>
      </c>
      <c r="C147" s="220" t="s">
        <v>77</v>
      </c>
      <c r="D147" s="221"/>
      <c r="E147" s="221"/>
      <c r="F147" s="221"/>
      <c r="G147" s="221"/>
      <c r="H147" s="221"/>
      <c r="I147" s="221"/>
      <c r="J147" s="221"/>
      <c r="K147" s="221"/>
      <c r="L147" s="221"/>
      <c r="M147" s="222"/>
    </row>
    <row r="148" spans="1:13" x14ac:dyDescent="0.25">
      <c r="A148" s="227"/>
      <c r="B148" s="7" t="s">
        <v>26</v>
      </c>
      <c r="C148" s="220" t="s">
        <v>78</v>
      </c>
      <c r="D148" s="221"/>
      <c r="E148" s="221"/>
      <c r="F148" s="221"/>
      <c r="G148" s="221"/>
      <c r="H148" s="221"/>
      <c r="I148" s="221"/>
      <c r="J148" s="221"/>
      <c r="K148" s="221"/>
      <c r="L148" s="221"/>
      <c r="M148" s="222"/>
    </row>
    <row r="149" spans="1:13" ht="45" x14ac:dyDescent="0.25">
      <c r="A149" s="228"/>
      <c r="B149" s="7" t="s">
        <v>28</v>
      </c>
      <c r="C149" s="220" t="s">
        <v>29</v>
      </c>
      <c r="D149" s="221"/>
      <c r="E149" s="221"/>
      <c r="F149" s="221"/>
      <c r="G149" s="221"/>
      <c r="H149" s="221"/>
      <c r="I149" s="221"/>
      <c r="J149" s="221"/>
      <c r="K149" s="221"/>
      <c r="L149" s="221"/>
      <c r="M149" s="222"/>
    </row>
    <row r="150" spans="1:13" ht="15.75" thickBot="1" x14ac:dyDescent="0.3">
      <c r="A150" s="21"/>
      <c r="M150" s="22"/>
    </row>
    <row r="151" spans="1:13" ht="15.75" thickBot="1" x14ac:dyDescent="0.3">
      <c r="A151" s="8" t="s">
        <v>0</v>
      </c>
      <c r="B151" s="9" t="s">
        <v>1</v>
      </c>
      <c r="C151" s="9" t="s">
        <v>2</v>
      </c>
      <c r="D151" s="9" t="s">
        <v>3</v>
      </c>
      <c r="E151" s="9" t="s">
        <v>4</v>
      </c>
      <c r="F151" s="9" t="s">
        <v>5</v>
      </c>
      <c r="G151" s="9" t="s">
        <v>6</v>
      </c>
      <c r="H151" s="9" t="s">
        <v>7</v>
      </c>
      <c r="I151" s="9" t="s">
        <v>8</v>
      </c>
      <c r="J151" s="9" t="s">
        <v>9</v>
      </c>
      <c r="K151" s="9" t="s">
        <v>10</v>
      </c>
      <c r="L151" s="9" t="s">
        <v>11</v>
      </c>
      <c r="M151" s="25" t="s">
        <v>12</v>
      </c>
    </row>
    <row r="152" spans="1:13" ht="15.75" thickBot="1" x14ac:dyDescent="0.3">
      <c r="A152" s="10" t="s">
        <v>13</v>
      </c>
      <c r="B152" s="11"/>
      <c r="C152" s="11"/>
      <c r="D152" s="31">
        <v>10</v>
      </c>
      <c r="E152" s="30"/>
      <c r="F152" s="30"/>
      <c r="G152" s="30">
        <v>10</v>
      </c>
      <c r="H152" s="30"/>
      <c r="I152" s="30"/>
      <c r="J152" s="30">
        <v>10</v>
      </c>
      <c r="K152" s="30"/>
      <c r="L152" s="30"/>
      <c r="M152" s="30">
        <v>10</v>
      </c>
    </row>
    <row r="153" spans="1:13" ht="15.75" thickBot="1" x14ac:dyDescent="0.3">
      <c r="A153" s="10" t="s">
        <v>14</v>
      </c>
      <c r="B153" s="11"/>
      <c r="C153" s="11"/>
      <c r="D153" s="32">
        <v>10</v>
      </c>
      <c r="E153" s="4"/>
      <c r="F153" s="4"/>
      <c r="G153" s="4">
        <v>10</v>
      </c>
      <c r="H153" s="4"/>
      <c r="I153" s="4"/>
      <c r="J153" s="4">
        <v>10</v>
      </c>
      <c r="K153" s="4"/>
      <c r="L153" s="4"/>
      <c r="M153" s="4">
        <v>10</v>
      </c>
    </row>
    <row r="154" spans="1:13" ht="15.75" thickBot="1" x14ac:dyDescent="0.3">
      <c r="A154" s="10" t="s">
        <v>15</v>
      </c>
      <c r="B154" s="11"/>
      <c r="C154" s="11"/>
      <c r="D154" s="32">
        <v>100</v>
      </c>
      <c r="E154" s="4"/>
      <c r="F154" s="4"/>
      <c r="G154" s="4">
        <v>100</v>
      </c>
      <c r="H154" s="4"/>
      <c r="I154" s="4"/>
      <c r="J154" s="4">
        <v>100</v>
      </c>
      <c r="K154" s="4"/>
      <c r="L154" s="4"/>
      <c r="M154" s="4">
        <v>100</v>
      </c>
    </row>
    <row r="156" spans="1:13" ht="15.75" thickBot="1" x14ac:dyDescent="0.3"/>
    <row r="157" spans="1:13" ht="20.25" x14ac:dyDescent="0.25">
      <c r="A157" s="217" t="s">
        <v>74</v>
      </c>
      <c r="B157" s="218"/>
      <c r="C157" s="218"/>
      <c r="D157" s="218"/>
      <c r="E157" s="218"/>
      <c r="F157" s="218"/>
      <c r="G157" s="218"/>
      <c r="H157" s="218"/>
      <c r="I157" s="218"/>
      <c r="J157" s="218"/>
      <c r="K157" s="218"/>
      <c r="L157" s="218"/>
      <c r="M157" s="219"/>
    </row>
    <row r="158" spans="1:13" x14ac:dyDescent="0.25">
      <c r="A158" s="20" t="s">
        <v>16</v>
      </c>
      <c r="B158" s="220" t="s">
        <v>81</v>
      </c>
      <c r="C158" s="221"/>
      <c r="D158" s="221"/>
      <c r="E158" s="221"/>
      <c r="F158" s="221"/>
      <c r="G158" s="221"/>
      <c r="H158" s="221"/>
      <c r="I158" s="221"/>
      <c r="J158" s="221"/>
      <c r="K158" s="221"/>
      <c r="L158" s="221"/>
      <c r="M158" s="222"/>
    </row>
    <row r="159" spans="1:13" x14ac:dyDescent="0.25">
      <c r="A159" s="20" t="s">
        <v>19</v>
      </c>
      <c r="B159" s="223" t="s">
        <v>82</v>
      </c>
      <c r="C159" s="224"/>
      <c r="D159" s="224"/>
      <c r="E159" s="224"/>
      <c r="F159" s="224"/>
      <c r="G159" s="224"/>
      <c r="H159" s="224"/>
      <c r="I159" s="224"/>
      <c r="J159" s="224"/>
      <c r="K159" s="224"/>
      <c r="L159" s="224"/>
      <c r="M159" s="225"/>
    </row>
    <row r="160" spans="1:13" x14ac:dyDescent="0.25">
      <c r="A160" s="21"/>
      <c r="M160" s="22"/>
    </row>
    <row r="161" spans="1:13" x14ac:dyDescent="0.25">
      <c r="A161" s="226" t="s">
        <v>21</v>
      </c>
      <c r="B161" s="7" t="s">
        <v>22</v>
      </c>
      <c r="C161" s="223" t="s">
        <v>23</v>
      </c>
      <c r="D161" s="224"/>
      <c r="E161" s="224"/>
      <c r="F161" s="224"/>
      <c r="G161" s="224"/>
      <c r="H161" s="224"/>
      <c r="I161" s="224"/>
      <c r="J161" s="224"/>
      <c r="K161" s="224"/>
      <c r="L161" s="224"/>
      <c r="M161" s="225"/>
    </row>
    <row r="162" spans="1:13" x14ac:dyDescent="0.25">
      <c r="A162" s="227"/>
      <c r="B162" s="7" t="s">
        <v>24</v>
      </c>
      <c r="C162" s="220" t="s">
        <v>83</v>
      </c>
      <c r="D162" s="221"/>
      <c r="E162" s="221"/>
      <c r="F162" s="221"/>
      <c r="G162" s="221"/>
      <c r="H162" s="221"/>
      <c r="I162" s="221"/>
      <c r="J162" s="221"/>
      <c r="K162" s="221"/>
      <c r="L162" s="221"/>
      <c r="M162" s="222"/>
    </row>
    <row r="163" spans="1:13" x14ac:dyDescent="0.25">
      <c r="A163" s="227"/>
      <c r="B163" s="7" t="s">
        <v>26</v>
      </c>
      <c r="C163" s="220" t="s">
        <v>84</v>
      </c>
      <c r="D163" s="221"/>
      <c r="E163" s="221"/>
      <c r="F163" s="221"/>
      <c r="G163" s="221"/>
      <c r="H163" s="221"/>
      <c r="I163" s="221"/>
      <c r="J163" s="221"/>
      <c r="K163" s="221"/>
      <c r="L163" s="221"/>
      <c r="M163" s="222"/>
    </row>
    <row r="164" spans="1:13" ht="45" x14ac:dyDescent="0.25">
      <c r="A164" s="228"/>
      <c r="B164" s="7" t="s">
        <v>28</v>
      </c>
      <c r="C164" s="220" t="s">
        <v>29</v>
      </c>
      <c r="D164" s="221"/>
      <c r="E164" s="221"/>
      <c r="F164" s="221"/>
      <c r="G164" s="221"/>
      <c r="H164" s="221"/>
      <c r="I164" s="221"/>
      <c r="J164" s="221"/>
      <c r="K164" s="221"/>
      <c r="L164" s="221"/>
      <c r="M164" s="222"/>
    </row>
    <row r="165" spans="1:13" ht="15.75" thickBot="1" x14ac:dyDescent="0.3">
      <c r="A165" s="21"/>
      <c r="M165" s="22"/>
    </row>
    <row r="166" spans="1:13" ht="15.75" thickBot="1" x14ac:dyDescent="0.3">
      <c r="A166" s="8" t="s">
        <v>0</v>
      </c>
      <c r="B166" s="9" t="s">
        <v>1</v>
      </c>
      <c r="C166" s="9" t="s">
        <v>2</v>
      </c>
      <c r="D166" s="9" t="s">
        <v>3</v>
      </c>
      <c r="E166" s="9" t="s">
        <v>4</v>
      </c>
      <c r="F166" s="9" t="s">
        <v>5</v>
      </c>
      <c r="G166" s="9" t="s">
        <v>6</v>
      </c>
      <c r="H166" s="9" t="s">
        <v>7</v>
      </c>
      <c r="I166" s="9" t="s">
        <v>8</v>
      </c>
      <c r="J166" s="9" t="s">
        <v>9</v>
      </c>
      <c r="K166" s="9" t="s">
        <v>10</v>
      </c>
      <c r="L166" s="9" t="s">
        <v>11</v>
      </c>
      <c r="M166" s="25" t="s">
        <v>12</v>
      </c>
    </row>
    <row r="167" spans="1:13" ht="15.75" thickBot="1" x14ac:dyDescent="0.3">
      <c r="A167" s="10" t="s">
        <v>13</v>
      </c>
      <c r="B167" s="11">
        <v>0</v>
      </c>
      <c r="C167" s="11">
        <v>2</v>
      </c>
      <c r="D167" s="31">
        <v>2</v>
      </c>
      <c r="E167" s="30">
        <f>0+D167</f>
        <v>2</v>
      </c>
      <c r="F167" s="30">
        <f>0+E167</f>
        <v>2</v>
      </c>
      <c r="G167" s="30">
        <f>9+F167</f>
        <v>11</v>
      </c>
      <c r="H167" s="30"/>
      <c r="I167" s="30"/>
      <c r="J167" s="30"/>
      <c r="K167" s="30"/>
      <c r="L167" s="30"/>
      <c r="M167" s="30"/>
    </row>
    <row r="168" spans="1:13" ht="15.75" thickBot="1" x14ac:dyDescent="0.3">
      <c r="A168" s="10" t="s">
        <v>14</v>
      </c>
      <c r="B168" s="62">
        <f>25/12</f>
        <v>2.0833333333333335</v>
      </c>
      <c r="C168" s="62">
        <f>B168+(25/12)</f>
        <v>4.166666666666667</v>
      </c>
      <c r="D168" s="62">
        <f t="shared" ref="D168:M168" si="17">C168+(25/12)</f>
        <v>6.25</v>
      </c>
      <c r="E168" s="62">
        <f t="shared" si="17"/>
        <v>8.3333333333333339</v>
      </c>
      <c r="F168" s="62">
        <f t="shared" si="17"/>
        <v>10.416666666666668</v>
      </c>
      <c r="G168" s="62">
        <f t="shared" si="17"/>
        <v>12.500000000000002</v>
      </c>
      <c r="H168" s="62">
        <f t="shared" si="17"/>
        <v>14.583333333333336</v>
      </c>
      <c r="I168" s="62">
        <f t="shared" si="17"/>
        <v>16.666666666666668</v>
      </c>
      <c r="J168" s="62">
        <f t="shared" si="17"/>
        <v>18.75</v>
      </c>
      <c r="K168" s="62">
        <f t="shared" si="17"/>
        <v>20.833333333333332</v>
      </c>
      <c r="L168" s="62">
        <f t="shared" si="17"/>
        <v>22.916666666666664</v>
      </c>
      <c r="M168" s="11">
        <f t="shared" si="17"/>
        <v>24.999999999999996</v>
      </c>
    </row>
    <row r="169" spans="1:13" ht="15.75" thickBot="1" x14ac:dyDescent="0.3">
      <c r="A169" s="10" t="s">
        <v>15</v>
      </c>
      <c r="B169" s="68">
        <f>B167/B168</f>
        <v>0</v>
      </c>
      <c r="C169" s="68">
        <f t="shared" ref="C169:M169" si="18">C167/C168</f>
        <v>0.48</v>
      </c>
      <c r="D169" s="68">
        <f t="shared" si="18"/>
        <v>0.32</v>
      </c>
      <c r="E169" s="68">
        <f t="shared" si="18"/>
        <v>0.24</v>
      </c>
      <c r="F169" s="68">
        <f t="shared" si="18"/>
        <v>0.19199999999999998</v>
      </c>
      <c r="G169" s="68">
        <f t="shared" si="18"/>
        <v>0.87999999999999989</v>
      </c>
      <c r="H169" s="68">
        <f t="shared" si="18"/>
        <v>0</v>
      </c>
      <c r="I169" s="68">
        <f t="shared" si="18"/>
        <v>0</v>
      </c>
      <c r="J169" s="68">
        <f t="shared" si="18"/>
        <v>0</v>
      </c>
      <c r="K169" s="68">
        <f t="shared" si="18"/>
        <v>0</v>
      </c>
      <c r="L169" s="68">
        <f t="shared" si="18"/>
        <v>0</v>
      </c>
      <c r="M169" s="68">
        <f t="shared" si="18"/>
        <v>0</v>
      </c>
    </row>
    <row r="171" spans="1:13" ht="15.75" thickBot="1" x14ac:dyDescent="0.3"/>
    <row r="172" spans="1:13" ht="20.25" x14ac:dyDescent="0.25">
      <c r="A172" s="217" t="s">
        <v>90</v>
      </c>
      <c r="B172" s="218"/>
      <c r="C172" s="218"/>
      <c r="D172" s="218"/>
      <c r="E172" s="218"/>
      <c r="F172" s="218"/>
      <c r="G172" s="218"/>
      <c r="H172" s="218"/>
      <c r="I172" s="218"/>
      <c r="J172" s="218"/>
      <c r="K172" s="218"/>
      <c r="L172" s="218"/>
      <c r="M172" s="219"/>
    </row>
    <row r="173" spans="1:13" x14ac:dyDescent="0.25">
      <c r="A173" s="20" t="s">
        <v>16</v>
      </c>
      <c r="B173" s="220" t="s">
        <v>85</v>
      </c>
      <c r="C173" s="221"/>
      <c r="D173" s="221"/>
      <c r="E173" s="221"/>
      <c r="F173" s="221"/>
      <c r="G173" s="221"/>
      <c r="H173" s="221"/>
      <c r="I173" s="221"/>
      <c r="J173" s="221"/>
      <c r="K173" s="221"/>
      <c r="L173" s="221"/>
      <c r="M173" s="222"/>
    </row>
    <row r="174" spans="1:13" x14ac:dyDescent="0.25">
      <c r="A174" s="20" t="s">
        <v>19</v>
      </c>
      <c r="B174" s="223" t="s">
        <v>86</v>
      </c>
      <c r="C174" s="224"/>
      <c r="D174" s="224"/>
      <c r="E174" s="224"/>
      <c r="F174" s="224"/>
      <c r="G174" s="224"/>
      <c r="H174" s="224"/>
      <c r="I174" s="224"/>
      <c r="J174" s="224"/>
      <c r="K174" s="224"/>
      <c r="L174" s="224"/>
      <c r="M174" s="225"/>
    </row>
    <row r="175" spans="1:13" x14ac:dyDescent="0.25">
      <c r="A175" s="21"/>
      <c r="M175" s="22"/>
    </row>
    <row r="176" spans="1:13" x14ac:dyDescent="0.25">
      <c r="A176" s="226" t="s">
        <v>21</v>
      </c>
      <c r="B176" s="7" t="s">
        <v>22</v>
      </c>
      <c r="C176" s="223" t="s">
        <v>23</v>
      </c>
      <c r="D176" s="224"/>
      <c r="E176" s="224"/>
      <c r="F176" s="224"/>
      <c r="G176" s="224"/>
      <c r="H176" s="224"/>
      <c r="I176" s="224"/>
      <c r="J176" s="224"/>
      <c r="K176" s="224"/>
      <c r="L176" s="224"/>
      <c r="M176" s="225"/>
    </row>
    <row r="177" spans="1:13" x14ac:dyDescent="0.25">
      <c r="A177" s="227"/>
      <c r="B177" s="7" t="s">
        <v>24</v>
      </c>
      <c r="C177" s="220" t="s">
        <v>87</v>
      </c>
      <c r="D177" s="221"/>
      <c r="E177" s="221"/>
      <c r="F177" s="221"/>
      <c r="G177" s="221"/>
      <c r="H177" s="221"/>
      <c r="I177" s="221"/>
      <c r="J177" s="221"/>
      <c r="K177" s="221"/>
      <c r="L177" s="221"/>
      <c r="M177" s="222"/>
    </row>
    <row r="178" spans="1:13" x14ac:dyDescent="0.25">
      <c r="A178" s="227"/>
      <c r="B178" s="7" t="s">
        <v>26</v>
      </c>
      <c r="C178" s="220" t="s">
        <v>88</v>
      </c>
      <c r="D178" s="221"/>
      <c r="E178" s="221"/>
      <c r="F178" s="221"/>
      <c r="G178" s="221"/>
      <c r="H178" s="221"/>
      <c r="I178" s="221"/>
      <c r="J178" s="221"/>
      <c r="K178" s="221"/>
      <c r="L178" s="221"/>
      <c r="M178" s="222"/>
    </row>
    <row r="179" spans="1:13" ht="45" x14ac:dyDescent="0.25">
      <c r="A179" s="228"/>
      <c r="B179" s="7" t="s">
        <v>28</v>
      </c>
      <c r="C179" s="220" t="s">
        <v>29</v>
      </c>
      <c r="D179" s="221"/>
      <c r="E179" s="221"/>
      <c r="F179" s="221"/>
      <c r="G179" s="221"/>
      <c r="H179" s="221"/>
      <c r="I179" s="221"/>
      <c r="J179" s="221"/>
      <c r="K179" s="221"/>
      <c r="L179" s="221"/>
      <c r="M179" s="222"/>
    </row>
    <row r="180" spans="1:13" ht="15.75" thickBot="1" x14ac:dyDescent="0.3">
      <c r="A180" s="21"/>
      <c r="M180" s="22"/>
    </row>
    <row r="181" spans="1:13" ht="15.75" thickBot="1" x14ac:dyDescent="0.3">
      <c r="A181" s="8" t="s">
        <v>0</v>
      </c>
      <c r="B181" s="9" t="s">
        <v>1</v>
      </c>
      <c r="C181" s="9" t="s">
        <v>2</v>
      </c>
      <c r="D181" s="9" t="s">
        <v>3</v>
      </c>
      <c r="E181" s="9" t="s">
        <v>4</v>
      </c>
      <c r="F181" s="9" t="s">
        <v>5</v>
      </c>
      <c r="G181" s="9" t="s">
        <v>6</v>
      </c>
      <c r="H181" s="9" t="s">
        <v>7</v>
      </c>
      <c r="I181" s="9" t="s">
        <v>8</v>
      </c>
      <c r="J181" s="9" t="s">
        <v>9</v>
      </c>
      <c r="K181" s="9" t="s">
        <v>10</v>
      </c>
      <c r="L181" s="9" t="s">
        <v>11</v>
      </c>
      <c r="M181" s="25" t="s">
        <v>12</v>
      </c>
    </row>
    <row r="182" spans="1:13" ht="15.75" thickBot="1" x14ac:dyDescent="0.3">
      <c r="A182" s="10" t="s">
        <v>13</v>
      </c>
      <c r="B182" s="11"/>
      <c r="C182" s="11"/>
      <c r="D182" s="31">
        <v>25</v>
      </c>
      <c r="E182" s="30"/>
      <c r="F182" s="30"/>
      <c r="G182" s="30">
        <f>D182+26</f>
        <v>51</v>
      </c>
      <c r="H182" s="30"/>
      <c r="I182" s="30"/>
      <c r="J182" s="30">
        <f>G182+16</f>
        <v>67</v>
      </c>
      <c r="K182" s="30"/>
      <c r="L182" s="30"/>
      <c r="M182" s="30">
        <v>101</v>
      </c>
    </row>
    <row r="183" spans="1:13" ht="15.75" thickBot="1" x14ac:dyDescent="0.3">
      <c r="A183" s="10" t="s">
        <v>14</v>
      </c>
      <c r="B183" s="11"/>
      <c r="C183" s="11"/>
      <c r="D183" s="32">
        <v>20</v>
      </c>
      <c r="E183" s="4"/>
      <c r="F183" s="4"/>
      <c r="G183" s="4">
        <v>40</v>
      </c>
      <c r="H183" s="4"/>
      <c r="I183" s="4"/>
      <c r="J183" s="4">
        <v>60</v>
      </c>
      <c r="K183" s="4"/>
      <c r="L183" s="4"/>
      <c r="M183" s="4">
        <v>80</v>
      </c>
    </row>
    <row r="184" spans="1:13" ht="15.75" thickBot="1" x14ac:dyDescent="0.3">
      <c r="A184" s="10" t="s">
        <v>15</v>
      </c>
      <c r="B184" s="11"/>
      <c r="C184" s="11"/>
      <c r="D184" s="75">
        <f>D182/D183</f>
        <v>1.25</v>
      </c>
      <c r="E184" s="4"/>
      <c r="F184" s="4"/>
      <c r="G184" s="75">
        <f>G182/G183</f>
        <v>1.2749999999999999</v>
      </c>
      <c r="H184" s="4"/>
      <c r="I184" s="4"/>
      <c r="J184" s="75">
        <f>J182/J183</f>
        <v>1.1166666666666667</v>
      </c>
      <c r="K184" s="4"/>
      <c r="L184" s="4"/>
      <c r="M184" s="75">
        <f>M182/M183</f>
        <v>1.2625</v>
      </c>
    </row>
    <row r="186" spans="1:13" ht="15.75" thickBot="1" x14ac:dyDescent="0.3"/>
    <row r="187" spans="1:13" ht="20.25" x14ac:dyDescent="0.25">
      <c r="A187" s="217" t="s">
        <v>91</v>
      </c>
      <c r="B187" s="218"/>
      <c r="C187" s="218"/>
      <c r="D187" s="218"/>
      <c r="E187" s="218"/>
      <c r="F187" s="218"/>
      <c r="G187" s="218"/>
      <c r="H187" s="218"/>
      <c r="I187" s="218"/>
      <c r="J187" s="218"/>
      <c r="K187" s="218"/>
      <c r="L187" s="218"/>
      <c r="M187" s="219"/>
    </row>
    <row r="188" spans="1:13" x14ac:dyDescent="0.25">
      <c r="A188" s="20" t="s">
        <v>16</v>
      </c>
      <c r="B188" s="220" t="s">
        <v>92</v>
      </c>
      <c r="C188" s="221"/>
      <c r="D188" s="221"/>
      <c r="E188" s="221"/>
      <c r="F188" s="221"/>
      <c r="G188" s="221"/>
      <c r="H188" s="221"/>
      <c r="I188" s="221"/>
      <c r="J188" s="221"/>
      <c r="K188" s="221"/>
      <c r="L188" s="221"/>
      <c r="M188" s="222"/>
    </row>
    <row r="189" spans="1:13" ht="29.25" customHeight="1" x14ac:dyDescent="0.25">
      <c r="A189" s="20" t="s">
        <v>19</v>
      </c>
      <c r="B189" s="223" t="s">
        <v>93</v>
      </c>
      <c r="C189" s="224"/>
      <c r="D189" s="224"/>
      <c r="E189" s="224"/>
      <c r="F189" s="224"/>
      <c r="G189" s="224"/>
      <c r="H189" s="224"/>
      <c r="I189" s="224"/>
      <c r="J189" s="224"/>
      <c r="K189" s="224"/>
      <c r="L189" s="224"/>
      <c r="M189" s="225"/>
    </row>
    <row r="190" spans="1:13" x14ac:dyDescent="0.25">
      <c r="A190" s="21"/>
      <c r="M190" s="22"/>
    </row>
    <row r="191" spans="1:13" x14ac:dyDescent="0.25">
      <c r="A191" s="226" t="s">
        <v>21</v>
      </c>
      <c r="B191" s="7" t="s">
        <v>22</v>
      </c>
      <c r="C191" s="223" t="s">
        <v>23</v>
      </c>
      <c r="D191" s="224"/>
      <c r="E191" s="224"/>
      <c r="F191" s="224"/>
      <c r="G191" s="224"/>
      <c r="H191" s="224"/>
      <c r="I191" s="224"/>
      <c r="J191" s="224"/>
      <c r="K191" s="224"/>
      <c r="L191" s="224"/>
      <c r="M191" s="225"/>
    </row>
    <row r="192" spans="1:13" x14ac:dyDescent="0.25">
      <c r="A192" s="227"/>
      <c r="B192" s="7" t="s">
        <v>24</v>
      </c>
      <c r="C192" s="220" t="s">
        <v>94</v>
      </c>
      <c r="D192" s="221"/>
      <c r="E192" s="221"/>
      <c r="F192" s="221"/>
      <c r="G192" s="221"/>
      <c r="H192" s="221"/>
      <c r="I192" s="221"/>
      <c r="J192" s="221"/>
      <c r="K192" s="221"/>
      <c r="L192" s="221"/>
      <c r="M192" s="222"/>
    </row>
    <row r="193" spans="1:13" x14ac:dyDescent="0.25">
      <c r="A193" s="227"/>
      <c r="B193" s="7" t="s">
        <v>26</v>
      </c>
      <c r="C193" s="220" t="s">
        <v>95</v>
      </c>
      <c r="D193" s="221"/>
      <c r="E193" s="221"/>
      <c r="F193" s="221"/>
      <c r="G193" s="221"/>
      <c r="H193" s="221"/>
      <c r="I193" s="221"/>
      <c r="J193" s="221"/>
      <c r="K193" s="221"/>
      <c r="L193" s="221"/>
      <c r="M193" s="222"/>
    </row>
    <row r="194" spans="1:13" ht="45" x14ac:dyDescent="0.25">
      <c r="A194" s="228"/>
      <c r="B194" s="7" t="s">
        <v>28</v>
      </c>
      <c r="C194" s="220" t="s">
        <v>29</v>
      </c>
      <c r="D194" s="221"/>
      <c r="E194" s="221"/>
      <c r="F194" s="221"/>
      <c r="G194" s="221"/>
      <c r="H194" s="221"/>
      <c r="I194" s="221"/>
      <c r="J194" s="221"/>
      <c r="K194" s="221"/>
      <c r="L194" s="221"/>
      <c r="M194" s="222"/>
    </row>
    <row r="195" spans="1:13" ht="15.75" thickBot="1" x14ac:dyDescent="0.3">
      <c r="A195" s="21"/>
      <c r="M195" s="22"/>
    </row>
    <row r="196" spans="1:13" ht="15.75" thickBot="1" x14ac:dyDescent="0.3">
      <c r="A196" s="8" t="s">
        <v>0</v>
      </c>
      <c r="B196" s="9" t="s">
        <v>1</v>
      </c>
      <c r="C196" s="9" t="s">
        <v>2</v>
      </c>
      <c r="D196" s="9" t="s">
        <v>3</v>
      </c>
      <c r="E196" s="9" t="s">
        <v>4</v>
      </c>
      <c r="F196" s="9" t="s">
        <v>5</v>
      </c>
      <c r="G196" s="9" t="s">
        <v>6</v>
      </c>
      <c r="H196" s="9" t="s">
        <v>7</v>
      </c>
      <c r="I196" s="9" t="s">
        <v>8</v>
      </c>
      <c r="J196" s="9" t="s">
        <v>9</v>
      </c>
      <c r="K196" s="9" t="s">
        <v>10</v>
      </c>
      <c r="L196" s="9" t="s">
        <v>11</v>
      </c>
      <c r="M196" s="25" t="s">
        <v>12</v>
      </c>
    </row>
    <row r="197" spans="1:13" ht="15.75" thickBot="1" x14ac:dyDescent="0.3">
      <c r="A197" s="10" t="s">
        <v>13</v>
      </c>
      <c r="B197" s="11"/>
      <c r="C197" s="11"/>
      <c r="D197" s="77">
        <v>10195066</v>
      </c>
      <c r="E197" s="78"/>
      <c r="F197" s="78"/>
      <c r="G197" s="81">
        <f>15400771.49+D197</f>
        <v>25595837.490000002</v>
      </c>
      <c r="H197" s="78"/>
      <c r="I197" s="78"/>
      <c r="J197" s="78"/>
      <c r="K197" s="78"/>
      <c r="L197" s="78"/>
      <c r="M197" s="78">
        <f>D197+G197+J197</f>
        <v>35790903.490000002</v>
      </c>
    </row>
    <row r="198" spans="1:13" ht="15.75" thickBot="1" x14ac:dyDescent="0.3">
      <c r="A198" s="10" t="s">
        <v>14</v>
      </c>
      <c r="B198" s="11"/>
      <c r="C198" s="11"/>
      <c r="D198" s="79">
        <v>10770764</v>
      </c>
      <c r="E198" s="80"/>
      <c r="F198" s="80"/>
      <c r="G198" s="80">
        <v>18560672</v>
      </c>
      <c r="H198" s="80"/>
      <c r="I198" s="80"/>
      <c r="J198" s="80">
        <v>42570840</v>
      </c>
      <c r="K198" s="80"/>
      <c r="L198" s="80"/>
      <c r="M198" s="80">
        <v>66930605</v>
      </c>
    </row>
    <row r="199" spans="1:13" ht="15.75" thickBot="1" x14ac:dyDescent="0.3">
      <c r="A199" s="10" t="s">
        <v>15</v>
      </c>
      <c r="B199" s="11"/>
      <c r="C199" s="11"/>
      <c r="D199" s="75">
        <f>(D197-D198)/D198</f>
        <v>-5.3450061666934674E-2</v>
      </c>
      <c r="E199" s="4"/>
      <c r="F199" s="4"/>
      <c r="G199" s="75">
        <f>(G197-G198)/G198</f>
        <v>0.37903614104058314</v>
      </c>
      <c r="H199" s="4"/>
      <c r="I199" s="4"/>
      <c r="J199" s="75">
        <f>(J197-J198)/J198</f>
        <v>-1</v>
      </c>
      <c r="K199" s="4"/>
      <c r="L199" s="4"/>
      <c r="M199" s="75">
        <f>(M197-M198)/M198</f>
        <v>-0.46525354895566828</v>
      </c>
    </row>
    <row r="201" spans="1:13" ht="15.75" thickBot="1" x14ac:dyDescent="0.3"/>
    <row r="202" spans="1:13" ht="20.25" x14ac:dyDescent="0.25">
      <c r="A202" s="217" t="s">
        <v>89</v>
      </c>
      <c r="B202" s="218"/>
      <c r="C202" s="218"/>
      <c r="D202" s="218"/>
      <c r="E202" s="218"/>
      <c r="F202" s="218"/>
      <c r="G202" s="218"/>
      <c r="H202" s="218"/>
      <c r="I202" s="218"/>
      <c r="J202" s="218"/>
      <c r="K202" s="218"/>
      <c r="L202" s="218"/>
      <c r="M202" s="219"/>
    </row>
    <row r="203" spans="1:13" x14ac:dyDescent="0.25">
      <c r="A203" s="20" t="s">
        <v>16</v>
      </c>
      <c r="B203" s="220" t="s">
        <v>96</v>
      </c>
      <c r="C203" s="221"/>
      <c r="D203" s="221"/>
      <c r="E203" s="221"/>
      <c r="F203" s="221"/>
      <c r="G203" s="221"/>
      <c r="H203" s="221"/>
      <c r="I203" s="221"/>
      <c r="J203" s="221"/>
      <c r="K203" s="221"/>
      <c r="L203" s="221"/>
      <c r="M203" s="222"/>
    </row>
    <row r="204" spans="1:13" x14ac:dyDescent="0.25">
      <c r="A204" s="20" t="s">
        <v>19</v>
      </c>
      <c r="B204" s="223" t="s">
        <v>97</v>
      </c>
      <c r="C204" s="224"/>
      <c r="D204" s="224"/>
      <c r="E204" s="224"/>
      <c r="F204" s="224"/>
      <c r="G204" s="224"/>
      <c r="H204" s="224"/>
      <c r="I204" s="224"/>
      <c r="J204" s="224"/>
      <c r="K204" s="224"/>
      <c r="L204" s="224"/>
      <c r="M204" s="225"/>
    </row>
    <row r="205" spans="1:13" x14ac:dyDescent="0.25">
      <c r="A205" s="21"/>
      <c r="M205" s="22"/>
    </row>
    <row r="206" spans="1:13" x14ac:dyDescent="0.25">
      <c r="A206" s="226" t="s">
        <v>21</v>
      </c>
      <c r="B206" s="7" t="s">
        <v>22</v>
      </c>
      <c r="C206" s="223" t="s">
        <v>23</v>
      </c>
      <c r="D206" s="224"/>
      <c r="E206" s="224"/>
      <c r="F206" s="224"/>
      <c r="G206" s="224"/>
      <c r="H206" s="224"/>
      <c r="I206" s="224"/>
      <c r="J206" s="224"/>
      <c r="K206" s="224"/>
      <c r="L206" s="224"/>
      <c r="M206" s="225"/>
    </row>
    <row r="207" spans="1:13" x14ac:dyDescent="0.25">
      <c r="A207" s="227"/>
      <c r="B207" s="7" t="s">
        <v>24</v>
      </c>
      <c r="C207" s="220" t="s">
        <v>99</v>
      </c>
      <c r="D207" s="221"/>
      <c r="E207" s="221"/>
      <c r="F207" s="221"/>
      <c r="G207" s="221"/>
      <c r="H207" s="221"/>
      <c r="I207" s="221"/>
      <c r="J207" s="221"/>
      <c r="K207" s="221"/>
      <c r="L207" s="221"/>
      <c r="M207" s="222"/>
    </row>
    <row r="208" spans="1:13" x14ac:dyDescent="0.25">
      <c r="A208" s="227"/>
      <c r="B208" s="7" t="s">
        <v>26</v>
      </c>
      <c r="C208" s="220" t="s">
        <v>98</v>
      </c>
      <c r="D208" s="221"/>
      <c r="E208" s="221"/>
      <c r="F208" s="221"/>
      <c r="G208" s="221"/>
      <c r="H208" s="221"/>
      <c r="I208" s="221"/>
      <c r="J208" s="221"/>
      <c r="K208" s="221"/>
      <c r="L208" s="221"/>
      <c r="M208" s="222"/>
    </row>
    <row r="209" spans="1:13" ht="30" x14ac:dyDescent="0.25">
      <c r="A209" s="228"/>
      <c r="B209" s="7" t="s">
        <v>223</v>
      </c>
      <c r="C209" s="220" t="s">
        <v>222</v>
      </c>
      <c r="D209" s="221"/>
      <c r="E209" s="221"/>
      <c r="F209" s="221"/>
      <c r="G209" s="221"/>
      <c r="H209" s="221"/>
      <c r="I209" s="221"/>
      <c r="J209" s="221"/>
      <c r="K209" s="221"/>
      <c r="L209" s="221"/>
      <c r="M209" s="222"/>
    </row>
    <row r="210" spans="1:13" ht="15.75" thickBot="1" x14ac:dyDescent="0.3">
      <c r="A210" s="21"/>
      <c r="M210" s="22"/>
    </row>
    <row r="211" spans="1:13" ht="15.75" thickBot="1" x14ac:dyDescent="0.3">
      <c r="A211" s="8" t="s">
        <v>0</v>
      </c>
      <c r="B211" s="9" t="s">
        <v>1</v>
      </c>
      <c r="C211" s="9" t="s">
        <v>2</v>
      </c>
      <c r="D211" s="9" t="s">
        <v>3</v>
      </c>
      <c r="E211" s="9" t="s">
        <v>4</v>
      </c>
      <c r="F211" s="9" t="s">
        <v>5</v>
      </c>
      <c r="G211" s="9" t="s">
        <v>6</v>
      </c>
      <c r="H211" s="9" t="s">
        <v>7</v>
      </c>
      <c r="I211" s="9" t="s">
        <v>8</v>
      </c>
      <c r="J211" s="9" t="s">
        <v>9</v>
      </c>
      <c r="K211" s="9" t="s">
        <v>10</v>
      </c>
      <c r="L211" s="9" t="s">
        <v>11</v>
      </c>
      <c r="M211" s="25" t="s">
        <v>12</v>
      </c>
    </row>
    <row r="212" spans="1:13" ht="15.75" thickBot="1" x14ac:dyDescent="0.3">
      <c r="A212" s="10" t="s">
        <v>13</v>
      </c>
      <c r="B212" s="11"/>
      <c r="C212" s="11"/>
      <c r="D212" s="31">
        <v>199</v>
      </c>
      <c r="E212" s="30"/>
      <c r="F212" s="30"/>
      <c r="G212" s="36">
        <v>199</v>
      </c>
      <c r="H212" s="30"/>
      <c r="I212" s="30"/>
      <c r="J212" s="36">
        <v>199</v>
      </c>
      <c r="K212" s="30"/>
      <c r="L212" s="30"/>
      <c r="M212" s="36">
        <v>199</v>
      </c>
    </row>
    <row r="213" spans="1:13" ht="15.75" thickBot="1" x14ac:dyDescent="0.3">
      <c r="A213" s="10" t="s">
        <v>14</v>
      </c>
      <c r="B213" s="11"/>
      <c r="C213" s="11"/>
      <c r="D213" s="32">
        <v>16</v>
      </c>
      <c r="E213" s="4"/>
      <c r="F213" s="4"/>
      <c r="G213" s="37">
        <v>75</v>
      </c>
      <c r="H213" s="4"/>
      <c r="I213" s="4"/>
      <c r="J213" s="37">
        <v>60</v>
      </c>
      <c r="K213" s="4"/>
      <c r="L213" s="4"/>
      <c r="M213" s="37">
        <v>60</v>
      </c>
    </row>
    <row r="214" spans="1:13" ht="15.75" thickBot="1" x14ac:dyDescent="0.3">
      <c r="A214" s="10" t="s">
        <v>15</v>
      </c>
      <c r="B214" s="11"/>
      <c r="C214" s="11"/>
      <c r="D214" s="84">
        <f>D212/D213</f>
        <v>12.4375</v>
      </c>
      <c r="E214" s="4"/>
      <c r="F214" s="4"/>
      <c r="G214" s="84">
        <f>G212/G213</f>
        <v>2.6533333333333333</v>
      </c>
      <c r="H214" s="4"/>
      <c r="I214" s="4"/>
      <c r="J214" s="84">
        <f>J212/J213</f>
        <v>3.3166666666666669</v>
      </c>
      <c r="K214" s="4"/>
      <c r="L214" s="4"/>
      <c r="M214" s="83">
        <f>M212/M213</f>
        <v>3.3166666666666669</v>
      </c>
    </row>
    <row r="216" spans="1:13" ht="15.75" thickBot="1" x14ac:dyDescent="0.3"/>
    <row r="217" spans="1:13" ht="20.25" x14ac:dyDescent="0.25">
      <c r="A217" s="217" t="s">
        <v>104</v>
      </c>
      <c r="B217" s="218"/>
      <c r="C217" s="218"/>
      <c r="D217" s="218"/>
      <c r="E217" s="218"/>
      <c r="F217" s="218"/>
      <c r="G217" s="218"/>
      <c r="H217" s="218"/>
      <c r="I217" s="218"/>
      <c r="J217" s="218"/>
      <c r="K217" s="218"/>
      <c r="L217" s="218"/>
      <c r="M217" s="219"/>
    </row>
    <row r="218" spans="1:13" x14ac:dyDescent="0.25">
      <c r="A218" s="20" t="s">
        <v>16</v>
      </c>
      <c r="B218" s="220" t="s">
        <v>100</v>
      </c>
      <c r="C218" s="221"/>
      <c r="D218" s="221"/>
      <c r="E218" s="221"/>
      <c r="F218" s="221"/>
      <c r="G218" s="221"/>
      <c r="H218" s="221"/>
      <c r="I218" s="221"/>
      <c r="J218" s="221"/>
      <c r="K218" s="221"/>
      <c r="L218" s="221"/>
      <c r="M218" s="222"/>
    </row>
    <row r="219" spans="1:13" x14ac:dyDescent="0.25">
      <c r="A219" s="20" t="s">
        <v>19</v>
      </c>
      <c r="B219" s="223" t="s">
        <v>101</v>
      </c>
      <c r="C219" s="224"/>
      <c r="D219" s="224"/>
      <c r="E219" s="224"/>
      <c r="F219" s="224"/>
      <c r="G219" s="224"/>
      <c r="H219" s="224"/>
      <c r="I219" s="224"/>
      <c r="J219" s="224"/>
      <c r="K219" s="224"/>
      <c r="L219" s="224"/>
      <c r="M219" s="225"/>
    </row>
    <row r="220" spans="1:13" x14ac:dyDescent="0.25">
      <c r="A220" s="21"/>
      <c r="M220" s="22"/>
    </row>
    <row r="221" spans="1:13" x14ac:dyDescent="0.25">
      <c r="A221" s="226" t="s">
        <v>21</v>
      </c>
      <c r="B221" s="7" t="s">
        <v>22</v>
      </c>
      <c r="C221" s="223" t="s">
        <v>23</v>
      </c>
      <c r="D221" s="224"/>
      <c r="E221" s="224"/>
      <c r="F221" s="224"/>
      <c r="G221" s="224"/>
      <c r="H221" s="224"/>
      <c r="I221" s="224"/>
      <c r="J221" s="224"/>
      <c r="K221" s="224"/>
      <c r="L221" s="224"/>
      <c r="M221" s="225"/>
    </row>
    <row r="222" spans="1:13" x14ac:dyDescent="0.25">
      <c r="A222" s="227"/>
      <c r="B222" s="7" t="s">
        <v>24</v>
      </c>
      <c r="C222" s="220" t="s">
        <v>102</v>
      </c>
      <c r="D222" s="221"/>
      <c r="E222" s="221"/>
      <c r="F222" s="221"/>
      <c r="G222" s="221"/>
      <c r="H222" s="221"/>
      <c r="I222" s="221"/>
      <c r="J222" s="221"/>
      <c r="K222" s="221"/>
      <c r="L222" s="221"/>
      <c r="M222" s="222"/>
    </row>
    <row r="223" spans="1:13" x14ac:dyDescent="0.25">
      <c r="A223" s="227"/>
      <c r="B223" s="7" t="s">
        <v>26</v>
      </c>
      <c r="C223" s="220" t="s">
        <v>103</v>
      </c>
      <c r="D223" s="221"/>
      <c r="E223" s="221"/>
      <c r="F223" s="221"/>
      <c r="G223" s="221"/>
      <c r="H223" s="221"/>
      <c r="I223" s="221"/>
      <c r="J223" s="221"/>
      <c r="K223" s="221"/>
      <c r="L223" s="221"/>
      <c r="M223" s="222"/>
    </row>
    <row r="224" spans="1:13" ht="45" x14ac:dyDescent="0.25">
      <c r="A224" s="228"/>
      <c r="B224" s="7" t="s">
        <v>28</v>
      </c>
      <c r="C224" s="220" t="s">
        <v>29</v>
      </c>
      <c r="D224" s="221"/>
      <c r="E224" s="221"/>
      <c r="F224" s="221"/>
      <c r="G224" s="221"/>
      <c r="H224" s="221"/>
      <c r="I224" s="221"/>
      <c r="J224" s="221"/>
      <c r="K224" s="221"/>
      <c r="L224" s="221"/>
      <c r="M224" s="222"/>
    </row>
    <row r="225" spans="1:13" ht="15.75" thickBot="1" x14ac:dyDescent="0.3">
      <c r="A225" s="21"/>
      <c r="M225" s="22"/>
    </row>
    <row r="226" spans="1:13" ht="15.75" thickBot="1" x14ac:dyDescent="0.3">
      <c r="A226" s="8" t="s">
        <v>0</v>
      </c>
      <c r="B226" s="9" t="s">
        <v>1</v>
      </c>
      <c r="C226" s="9" t="s">
        <v>2</v>
      </c>
      <c r="D226" s="9" t="s">
        <v>3</v>
      </c>
      <c r="E226" s="9" t="s">
        <v>4</v>
      </c>
      <c r="F226" s="9" t="s">
        <v>5</v>
      </c>
      <c r="G226" s="9" t="s">
        <v>6</v>
      </c>
      <c r="H226" s="9" t="s">
        <v>7</v>
      </c>
      <c r="I226" s="9" t="s">
        <v>8</v>
      </c>
      <c r="J226" s="9" t="s">
        <v>9</v>
      </c>
      <c r="K226" s="9" t="s">
        <v>10</v>
      </c>
      <c r="L226" s="9" t="s">
        <v>11</v>
      </c>
      <c r="M226" s="25" t="s">
        <v>12</v>
      </c>
    </row>
    <row r="227" spans="1:13" ht="15.75" thickBot="1" x14ac:dyDescent="0.3">
      <c r="A227" s="10" t="s">
        <v>13</v>
      </c>
      <c r="B227" s="11"/>
      <c r="C227" s="11"/>
      <c r="D227" s="31">
        <v>37</v>
      </c>
      <c r="E227" s="30"/>
      <c r="F227" s="30"/>
      <c r="G227" s="30">
        <v>37</v>
      </c>
      <c r="H227" s="30"/>
      <c r="I227" s="30"/>
      <c r="J227" s="30">
        <v>37</v>
      </c>
      <c r="K227" s="30"/>
      <c r="L227" s="30"/>
      <c r="M227" s="30">
        <v>37</v>
      </c>
    </row>
    <row r="228" spans="1:13" ht="15.75" thickBot="1" x14ac:dyDescent="0.3">
      <c r="A228" s="10" t="s">
        <v>14</v>
      </c>
      <c r="B228" s="11"/>
      <c r="C228" s="11"/>
      <c r="D228" s="32">
        <v>16</v>
      </c>
      <c r="E228" s="4"/>
      <c r="F228" s="4"/>
      <c r="G228" s="4">
        <v>30</v>
      </c>
      <c r="H228" s="4"/>
      <c r="I228" s="4"/>
      <c r="J228" s="4">
        <v>37</v>
      </c>
      <c r="K228" s="4"/>
      <c r="L228" s="4"/>
      <c r="M228" s="4">
        <v>37</v>
      </c>
    </row>
    <row r="229" spans="1:13" ht="15.75" thickBot="1" x14ac:dyDescent="0.3">
      <c r="A229" s="10" t="s">
        <v>15</v>
      </c>
      <c r="B229" s="11"/>
      <c r="C229" s="11"/>
      <c r="D229" s="75">
        <f>D228/D227</f>
        <v>0.43243243243243246</v>
      </c>
      <c r="E229" s="4"/>
      <c r="F229" s="4"/>
      <c r="G229" s="75">
        <f>G228/G227</f>
        <v>0.81081081081081086</v>
      </c>
      <c r="H229" s="4"/>
      <c r="I229" s="4"/>
      <c r="J229" s="75">
        <f>J228/J227</f>
        <v>1</v>
      </c>
      <c r="K229" s="4"/>
      <c r="L229" s="4"/>
      <c r="M229" s="75">
        <f>M228/M227</f>
        <v>1</v>
      </c>
    </row>
    <row r="231" spans="1:13" ht="15.75" thickBot="1" x14ac:dyDescent="0.3"/>
    <row r="232" spans="1:13" ht="20.25" x14ac:dyDescent="0.25">
      <c r="A232" s="217" t="s">
        <v>105</v>
      </c>
      <c r="B232" s="218"/>
      <c r="C232" s="218"/>
      <c r="D232" s="218"/>
      <c r="E232" s="218"/>
      <c r="F232" s="218"/>
      <c r="G232" s="218"/>
      <c r="H232" s="218"/>
      <c r="I232" s="218"/>
      <c r="J232" s="218"/>
      <c r="K232" s="218"/>
      <c r="L232" s="218"/>
      <c r="M232" s="219"/>
    </row>
    <row r="233" spans="1:13" x14ac:dyDescent="0.25">
      <c r="A233" s="20" t="s">
        <v>16</v>
      </c>
      <c r="B233" s="220" t="s">
        <v>106</v>
      </c>
      <c r="C233" s="221"/>
      <c r="D233" s="221"/>
      <c r="E233" s="221"/>
      <c r="F233" s="221"/>
      <c r="G233" s="221"/>
      <c r="H233" s="221"/>
      <c r="I233" s="221"/>
      <c r="J233" s="221"/>
      <c r="K233" s="221"/>
      <c r="L233" s="221"/>
      <c r="M233" s="222"/>
    </row>
    <row r="234" spans="1:13" x14ac:dyDescent="0.25">
      <c r="A234" s="20" t="s">
        <v>19</v>
      </c>
      <c r="B234" s="223" t="s">
        <v>107</v>
      </c>
      <c r="C234" s="224"/>
      <c r="D234" s="224"/>
      <c r="E234" s="224"/>
      <c r="F234" s="224"/>
      <c r="G234" s="224"/>
      <c r="H234" s="224"/>
      <c r="I234" s="224"/>
      <c r="J234" s="224"/>
      <c r="K234" s="224"/>
      <c r="L234" s="224"/>
      <c r="M234" s="225"/>
    </row>
    <row r="235" spans="1:13" x14ac:dyDescent="0.25">
      <c r="A235" s="21"/>
      <c r="M235" s="22"/>
    </row>
    <row r="236" spans="1:13" x14ac:dyDescent="0.25">
      <c r="A236" s="226" t="s">
        <v>21</v>
      </c>
      <c r="B236" s="7" t="s">
        <v>22</v>
      </c>
      <c r="C236" s="223" t="s">
        <v>23</v>
      </c>
      <c r="D236" s="224"/>
      <c r="E236" s="224"/>
      <c r="F236" s="224"/>
      <c r="G236" s="224"/>
      <c r="H236" s="224"/>
      <c r="I236" s="224"/>
      <c r="J236" s="224"/>
      <c r="K236" s="224"/>
      <c r="L236" s="224"/>
      <c r="M236" s="225"/>
    </row>
    <row r="237" spans="1:13" x14ac:dyDescent="0.25">
      <c r="A237" s="227"/>
      <c r="B237" s="7" t="s">
        <v>24</v>
      </c>
      <c r="C237" s="220" t="s">
        <v>108</v>
      </c>
      <c r="D237" s="221"/>
      <c r="E237" s="221"/>
      <c r="F237" s="221"/>
      <c r="G237" s="221"/>
      <c r="H237" s="221"/>
      <c r="I237" s="221"/>
      <c r="J237" s="221"/>
      <c r="K237" s="221"/>
      <c r="L237" s="221"/>
      <c r="M237" s="222"/>
    </row>
    <row r="238" spans="1:13" x14ac:dyDescent="0.25">
      <c r="A238" s="227"/>
      <c r="B238" s="7" t="s">
        <v>26</v>
      </c>
      <c r="C238" s="220" t="s">
        <v>109</v>
      </c>
      <c r="D238" s="221"/>
      <c r="E238" s="221"/>
      <c r="F238" s="221"/>
      <c r="G238" s="221"/>
      <c r="H238" s="221"/>
      <c r="I238" s="221"/>
      <c r="J238" s="221"/>
      <c r="K238" s="221"/>
      <c r="L238" s="221"/>
      <c r="M238" s="222"/>
    </row>
    <row r="239" spans="1:13" ht="45" x14ac:dyDescent="0.25">
      <c r="A239" s="228"/>
      <c r="B239" s="7" t="s">
        <v>28</v>
      </c>
      <c r="C239" s="220" t="s">
        <v>29</v>
      </c>
      <c r="D239" s="221"/>
      <c r="E239" s="221"/>
      <c r="F239" s="221"/>
      <c r="G239" s="221"/>
      <c r="H239" s="221"/>
      <c r="I239" s="221"/>
      <c r="J239" s="221"/>
      <c r="K239" s="221"/>
      <c r="L239" s="221"/>
      <c r="M239" s="222"/>
    </row>
    <row r="240" spans="1:13" ht="15.75" thickBot="1" x14ac:dyDescent="0.3">
      <c r="A240" s="21"/>
      <c r="M240" s="22"/>
    </row>
    <row r="241" spans="1:13" ht="15.75" thickBot="1" x14ac:dyDescent="0.3">
      <c r="A241" s="8" t="s">
        <v>0</v>
      </c>
      <c r="B241" s="9" t="s">
        <v>1</v>
      </c>
      <c r="C241" s="9" t="s">
        <v>2</v>
      </c>
      <c r="D241" s="9" t="s">
        <v>3</v>
      </c>
      <c r="E241" s="9" t="s">
        <v>4</v>
      </c>
      <c r="F241" s="9" t="s">
        <v>5</v>
      </c>
      <c r="G241" s="9" t="s">
        <v>6</v>
      </c>
      <c r="H241" s="9" t="s">
        <v>7</v>
      </c>
      <c r="I241" s="9" t="s">
        <v>8</v>
      </c>
      <c r="J241" s="9" t="s">
        <v>9</v>
      </c>
      <c r="K241" s="9" t="s">
        <v>10</v>
      </c>
      <c r="L241" s="9" t="s">
        <v>11</v>
      </c>
      <c r="M241" s="25" t="s">
        <v>12</v>
      </c>
    </row>
    <row r="242" spans="1:13" ht="15.75" thickBot="1" x14ac:dyDescent="0.3">
      <c r="A242" s="10" t="s">
        <v>13</v>
      </c>
      <c r="B242" s="11"/>
      <c r="C242" s="11"/>
      <c r="D242" s="31">
        <v>37</v>
      </c>
      <c r="E242" s="30"/>
      <c r="F242" s="30"/>
      <c r="G242" s="30">
        <v>30</v>
      </c>
      <c r="H242" s="30"/>
      <c r="I242" s="30"/>
      <c r="J242" s="30">
        <v>40</v>
      </c>
      <c r="K242" s="30"/>
      <c r="L242" s="30"/>
      <c r="M242" s="30">
        <v>37</v>
      </c>
    </row>
    <row r="243" spans="1:13" ht="15.75" thickBot="1" x14ac:dyDescent="0.3">
      <c r="A243" s="10" t="s">
        <v>14</v>
      </c>
      <c r="B243" s="11"/>
      <c r="C243" s="11"/>
      <c r="D243" s="32">
        <v>37</v>
      </c>
      <c r="E243" s="4"/>
      <c r="F243" s="4"/>
      <c r="G243" s="4">
        <v>37</v>
      </c>
      <c r="H243" s="4"/>
      <c r="I243" s="4"/>
      <c r="J243" s="4">
        <v>25</v>
      </c>
      <c r="K243" s="4"/>
      <c r="L243" s="4"/>
      <c r="M243" s="4">
        <v>25</v>
      </c>
    </row>
    <row r="244" spans="1:13" ht="15.75" thickBot="1" x14ac:dyDescent="0.3">
      <c r="A244" s="10" t="s">
        <v>15</v>
      </c>
      <c r="B244" s="11"/>
      <c r="C244" s="11"/>
      <c r="D244" s="75">
        <f>(D242-D243)/D243</f>
        <v>0</v>
      </c>
      <c r="E244" s="4"/>
      <c r="F244" s="4"/>
      <c r="G244" s="75">
        <f>(G242-G243)/G243</f>
        <v>-0.1891891891891892</v>
      </c>
      <c r="H244" s="4"/>
      <c r="I244" s="4"/>
      <c r="J244" s="75">
        <f>(J242-J243)/J243</f>
        <v>0.6</v>
      </c>
      <c r="K244" s="4"/>
      <c r="L244" s="4"/>
      <c r="M244" s="75">
        <f>(M242-M243)/M243</f>
        <v>0.48</v>
      </c>
    </row>
    <row r="246" spans="1:13" ht="15.75" thickBot="1" x14ac:dyDescent="0.3"/>
    <row r="247" spans="1:13" ht="20.25" x14ac:dyDescent="0.25">
      <c r="A247" s="217" t="s">
        <v>110</v>
      </c>
      <c r="B247" s="218"/>
      <c r="C247" s="218"/>
      <c r="D247" s="218"/>
      <c r="E247" s="218"/>
      <c r="F247" s="218"/>
      <c r="G247" s="218"/>
      <c r="H247" s="218"/>
      <c r="I247" s="218"/>
      <c r="J247" s="218"/>
      <c r="K247" s="218"/>
      <c r="L247" s="218"/>
      <c r="M247" s="219"/>
    </row>
    <row r="248" spans="1:13" x14ac:dyDescent="0.25">
      <c r="A248" s="20" t="s">
        <v>16</v>
      </c>
      <c r="B248" s="220" t="s">
        <v>111</v>
      </c>
      <c r="C248" s="221"/>
      <c r="D248" s="221"/>
      <c r="E248" s="221"/>
      <c r="F248" s="221"/>
      <c r="G248" s="221"/>
      <c r="H248" s="221"/>
      <c r="I248" s="221"/>
      <c r="J248" s="221"/>
      <c r="K248" s="221"/>
      <c r="L248" s="221"/>
      <c r="M248" s="222"/>
    </row>
    <row r="249" spans="1:13" x14ac:dyDescent="0.25">
      <c r="A249" s="20" t="s">
        <v>19</v>
      </c>
      <c r="B249" s="223" t="s">
        <v>112</v>
      </c>
      <c r="C249" s="224"/>
      <c r="D249" s="224"/>
      <c r="E249" s="224"/>
      <c r="F249" s="224"/>
      <c r="G249" s="224"/>
      <c r="H249" s="224"/>
      <c r="I249" s="224"/>
      <c r="J249" s="224"/>
      <c r="K249" s="224"/>
      <c r="L249" s="224"/>
      <c r="M249" s="225"/>
    </row>
    <row r="250" spans="1:13" x14ac:dyDescent="0.25">
      <c r="A250" s="21"/>
      <c r="M250" s="22"/>
    </row>
    <row r="251" spans="1:13" x14ac:dyDescent="0.25">
      <c r="A251" s="226" t="s">
        <v>21</v>
      </c>
      <c r="B251" s="7" t="s">
        <v>22</v>
      </c>
      <c r="C251" s="223" t="s">
        <v>23</v>
      </c>
      <c r="D251" s="224"/>
      <c r="E251" s="224"/>
      <c r="F251" s="224"/>
      <c r="G251" s="224"/>
      <c r="H251" s="224"/>
      <c r="I251" s="224"/>
      <c r="J251" s="224"/>
      <c r="K251" s="224"/>
      <c r="L251" s="224"/>
      <c r="M251" s="225"/>
    </row>
    <row r="252" spans="1:13" x14ac:dyDescent="0.25">
      <c r="A252" s="227"/>
      <c r="B252" s="7" t="s">
        <v>24</v>
      </c>
      <c r="C252" s="220" t="s">
        <v>113</v>
      </c>
      <c r="D252" s="221"/>
      <c r="E252" s="221"/>
      <c r="F252" s="221"/>
      <c r="G252" s="221"/>
      <c r="H252" s="221"/>
      <c r="I252" s="221"/>
      <c r="J252" s="221"/>
      <c r="K252" s="221"/>
      <c r="L252" s="221"/>
      <c r="M252" s="222"/>
    </row>
    <row r="253" spans="1:13" x14ac:dyDescent="0.25">
      <c r="A253" s="227"/>
      <c r="B253" s="7" t="s">
        <v>26</v>
      </c>
      <c r="C253" s="220" t="s">
        <v>114</v>
      </c>
      <c r="D253" s="221"/>
      <c r="E253" s="221"/>
      <c r="F253" s="221"/>
      <c r="G253" s="221"/>
      <c r="H253" s="221"/>
      <c r="I253" s="221"/>
      <c r="J253" s="221"/>
      <c r="K253" s="221"/>
      <c r="L253" s="221"/>
      <c r="M253" s="222"/>
    </row>
    <row r="254" spans="1:13" ht="45" x14ac:dyDescent="0.25">
      <c r="A254" s="228"/>
      <c r="B254" s="7" t="s">
        <v>28</v>
      </c>
      <c r="C254" s="220" t="s">
        <v>29</v>
      </c>
      <c r="D254" s="221"/>
      <c r="E254" s="221"/>
      <c r="F254" s="221"/>
      <c r="G254" s="221"/>
      <c r="H254" s="221"/>
      <c r="I254" s="221"/>
      <c r="J254" s="221"/>
      <c r="K254" s="221"/>
      <c r="L254" s="221"/>
      <c r="M254" s="222"/>
    </row>
    <row r="255" spans="1:13" ht="15.75" thickBot="1" x14ac:dyDescent="0.3">
      <c r="A255" s="21"/>
      <c r="M255" s="22"/>
    </row>
    <row r="256" spans="1:13" ht="15.75" thickBot="1" x14ac:dyDescent="0.3">
      <c r="A256" s="8" t="s">
        <v>0</v>
      </c>
      <c r="B256" s="9" t="s">
        <v>1</v>
      </c>
      <c r="C256" s="9" t="s">
        <v>2</v>
      </c>
      <c r="D256" s="9" t="s">
        <v>3</v>
      </c>
      <c r="E256" s="9" t="s">
        <v>4</v>
      </c>
      <c r="F256" s="9" t="s">
        <v>5</v>
      </c>
      <c r="G256" s="9" t="s">
        <v>6</v>
      </c>
      <c r="H256" s="9" t="s">
        <v>7</v>
      </c>
      <c r="I256" s="9" t="s">
        <v>8</v>
      </c>
      <c r="J256" s="9" t="s">
        <v>9</v>
      </c>
      <c r="K256" s="9" t="s">
        <v>10</v>
      </c>
      <c r="L256" s="9" t="s">
        <v>11</v>
      </c>
      <c r="M256" s="25" t="s">
        <v>12</v>
      </c>
    </row>
    <row r="257" spans="1:14" ht="15.75" thickBot="1" x14ac:dyDescent="0.3">
      <c r="A257" s="10" t="s">
        <v>13</v>
      </c>
      <c r="B257" s="11">
        <v>0</v>
      </c>
      <c r="C257" s="11">
        <v>0</v>
      </c>
      <c r="D257" s="31">
        <v>40</v>
      </c>
      <c r="E257" s="30">
        <v>0</v>
      </c>
      <c r="F257" s="30">
        <v>0</v>
      </c>
      <c r="G257" s="30">
        <f>3825+D257</f>
        <v>3865</v>
      </c>
      <c r="H257" s="30">
        <v>0</v>
      </c>
      <c r="I257" s="30">
        <v>0</v>
      </c>
      <c r="J257" s="30">
        <v>12448</v>
      </c>
      <c r="K257" s="30">
        <v>0</v>
      </c>
      <c r="L257" s="30">
        <v>0</v>
      </c>
      <c r="M257" s="30">
        <f>G257</f>
        <v>3865</v>
      </c>
    </row>
    <row r="258" spans="1:14" ht="15.75" thickBot="1" x14ac:dyDescent="0.3">
      <c r="A258" s="10" t="s">
        <v>14</v>
      </c>
      <c r="B258" s="11">
        <f>11400/12</f>
        <v>950</v>
      </c>
      <c r="C258" s="11">
        <f>(11400/12)+B258</f>
        <v>1900</v>
      </c>
      <c r="D258" s="11">
        <f t="shared" ref="D258:M258" si="19">(11400/12)+C258</f>
        <v>2850</v>
      </c>
      <c r="E258" s="11">
        <f t="shared" si="19"/>
        <v>3800</v>
      </c>
      <c r="F258" s="11">
        <f t="shared" si="19"/>
        <v>4750</v>
      </c>
      <c r="G258" s="11">
        <f t="shared" si="19"/>
        <v>5700</v>
      </c>
      <c r="H258" s="11">
        <f t="shared" si="19"/>
        <v>6650</v>
      </c>
      <c r="I258" s="11">
        <f t="shared" si="19"/>
        <v>7600</v>
      </c>
      <c r="J258" s="11">
        <f t="shared" si="19"/>
        <v>8550</v>
      </c>
      <c r="K258" s="11">
        <f t="shared" si="19"/>
        <v>9500</v>
      </c>
      <c r="L258" s="11">
        <f t="shared" si="19"/>
        <v>10450</v>
      </c>
      <c r="M258" s="11">
        <f t="shared" si="19"/>
        <v>11400</v>
      </c>
    </row>
    <row r="259" spans="1:14" ht="15.75" thickBot="1" x14ac:dyDescent="0.3">
      <c r="A259" s="10" t="s">
        <v>15</v>
      </c>
      <c r="B259" s="68">
        <f>B257/B258</f>
        <v>0</v>
      </c>
      <c r="C259" s="68">
        <f t="shared" ref="C259:M259" si="20">C257/C258</f>
        <v>0</v>
      </c>
      <c r="D259" s="68">
        <f t="shared" si="20"/>
        <v>1.4035087719298246E-2</v>
      </c>
      <c r="E259" s="68">
        <f t="shared" si="20"/>
        <v>0</v>
      </c>
      <c r="F259" s="68">
        <f t="shared" si="20"/>
        <v>0</v>
      </c>
      <c r="G259" s="68">
        <f t="shared" si="20"/>
        <v>0.67807017543859649</v>
      </c>
      <c r="H259" s="68">
        <f t="shared" si="20"/>
        <v>0</v>
      </c>
      <c r="I259" s="68">
        <f t="shared" si="20"/>
        <v>0</v>
      </c>
      <c r="J259" s="68">
        <f t="shared" si="20"/>
        <v>1.455906432748538</v>
      </c>
      <c r="K259" s="68">
        <f t="shared" si="20"/>
        <v>0</v>
      </c>
      <c r="L259" s="68">
        <f t="shared" si="20"/>
        <v>0</v>
      </c>
      <c r="M259" s="68">
        <f t="shared" si="20"/>
        <v>0.33903508771929824</v>
      </c>
    </row>
    <row r="261" spans="1:14" ht="15.75" thickBot="1" x14ac:dyDescent="0.3"/>
    <row r="262" spans="1:14" ht="20.25" x14ac:dyDescent="0.25">
      <c r="A262" s="217" t="s">
        <v>115</v>
      </c>
      <c r="B262" s="218"/>
      <c r="C262" s="218"/>
      <c r="D262" s="218"/>
      <c r="E262" s="218"/>
      <c r="F262" s="218"/>
      <c r="G262" s="218"/>
      <c r="H262" s="218"/>
      <c r="I262" s="218"/>
      <c r="J262" s="218"/>
      <c r="K262" s="218"/>
      <c r="L262" s="218"/>
      <c r="M262" s="219"/>
    </row>
    <row r="263" spans="1:14" x14ac:dyDescent="0.25">
      <c r="A263" s="20" t="s">
        <v>16</v>
      </c>
      <c r="B263" s="220" t="s">
        <v>116</v>
      </c>
      <c r="C263" s="221"/>
      <c r="D263" s="221"/>
      <c r="E263" s="221"/>
      <c r="F263" s="221"/>
      <c r="G263" s="221"/>
      <c r="H263" s="221"/>
      <c r="I263" s="221"/>
      <c r="J263" s="221"/>
      <c r="K263" s="221"/>
      <c r="L263" s="221"/>
      <c r="M263" s="222"/>
    </row>
    <row r="264" spans="1:14" x14ac:dyDescent="0.25">
      <c r="A264" s="20" t="s">
        <v>19</v>
      </c>
      <c r="B264" s="223" t="s">
        <v>117</v>
      </c>
      <c r="C264" s="224"/>
      <c r="D264" s="224"/>
      <c r="E264" s="224"/>
      <c r="F264" s="224"/>
      <c r="G264" s="224"/>
      <c r="H264" s="224"/>
      <c r="I264" s="224"/>
      <c r="J264" s="224"/>
      <c r="K264" s="224"/>
      <c r="L264" s="224"/>
      <c r="M264" s="225"/>
    </row>
    <row r="265" spans="1:14" x14ac:dyDescent="0.25">
      <c r="A265" s="21"/>
      <c r="M265" s="22"/>
    </row>
    <row r="266" spans="1:14" x14ac:dyDescent="0.25">
      <c r="A266" s="226" t="s">
        <v>21</v>
      </c>
      <c r="B266" s="7" t="s">
        <v>22</v>
      </c>
      <c r="C266" s="223" t="s">
        <v>23</v>
      </c>
      <c r="D266" s="224"/>
      <c r="E266" s="224"/>
      <c r="F266" s="224"/>
      <c r="G266" s="224"/>
      <c r="H266" s="224"/>
      <c r="I266" s="224"/>
      <c r="J266" s="224"/>
      <c r="K266" s="224"/>
      <c r="L266" s="224"/>
      <c r="M266" s="225"/>
    </row>
    <row r="267" spans="1:14" x14ac:dyDescent="0.25">
      <c r="A267" s="227"/>
      <c r="B267" s="7" t="s">
        <v>24</v>
      </c>
      <c r="C267" s="220" t="s">
        <v>118</v>
      </c>
      <c r="D267" s="221"/>
      <c r="E267" s="221"/>
      <c r="F267" s="221"/>
      <c r="G267" s="221"/>
      <c r="H267" s="221"/>
      <c r="I267" s="221"/>
      <c r="J267" s="221"/>
      <c r="K267" s="221"/>
      <c r="L267" s="221"/>
      <c r="M267" s="222"/>
    </row>
    <row r="268" spans="1:14" x14ac:dyDescent="0.25">
      <c r="A268" s="227"/>
      <c r="B268" s="7" t="s">
        <v>26</v>
      </c>
      <c r="C268" s="220" t="s">
        <v>119</v>
      </c>
      <c r="D268" s="221"/>
      <c r="E268" s="221"/>
      <c r="F268" s="221"/>
      <c r="G268" s="221"/>
      <c r="H268" s="221"/>
      <c r="I268" s="221"/>
      <c r="J268" s="221"/>
      <c r="K268" s="221"/>
      <c r="L268" s="221"/>
      <c r="M268" s="222"/>
    </row>
    <row r="269" spans="1:14" ht="45" x14ac:dyDescent="0.25">
      <c r="A269" s="228"/>
      <c r="B269" s="7" t="s">
        <v>28</v>
      </c>
      <c r="C269" s="220" t="s">
        <v>29</v>
      </c>
      <c r="D269" s="221"/>
      <c r="E269" s="221"/>
      <c r="F269" s="221"/>
      <c r="G269" s="221"/>
      <c r="H269" s="221"/>
      <c r="I269" s="221"/>
      <c r="J269" s="221"/>
      <c r="K269" s="221"/>
      <c r="L269" s="221"/>
      <c r="M269" s="222"/>
    </row>
    <row r="270" spans="1:14" ht="15.75" thickBot="1" x14ac:dyDescent="0.3">
      <c r="A270" s="21"/>
      <c r="M270" s="22"/>
    </row>
    <row r="271" spans="1:14" ht="15.75" thickBot="1" x14ac:dyDescent="0.3">
      <c r="A271" s="8" t="s">
        <v>0</v>
      </c>
      <c r="B271" s="9" t="s">
        <v>1</v>
      </c>
      <c r="C271" s="9" t="s">
        <v>2</v>
      </c>
      <c r="D271" s="9" t="s">
        <v>3</v>
      </c>
      <c r="E271" s="9" t="s">
        <v>4</v>
      </c>
      <c r="F271" s="9" t="s">
        <v>5</v>
      </c>
      <c r="G271" s="9" t="s">
        <v>6</v>
      </c>
      <c r="H271" s="9" t="s">
        <v>7</v>
      </c>
      <c r="I271" s="9" t="s">
        <v>8</v>
      </c>
      <c r="J271" s="9" t="s">
        <v>9</v>
      </c>
      <c r="K271" s="9" t="s">
        <v>10</v>
      </c>
      <c r="L271" s="9" t="s">
        <v>11</v>
      </c>
      <c r="M271" s="25" t="s">
        <v>12</v>
      </c>
    </row>
    <row r="272" spans="1:14" ht="15.75" thickBot="1" x14ac:dyDescent="0.3">
      <c r="A272" s="10" t="s">
        <v>13</v>
      </c>
      <c r="B272" s="11">
        <f>B77</f>
        <v>0</v>
      </c>
      <c r="C272" s="11">
        <f t="shared" ref="C272:M272" si="21">C77</f>
        <v>0</v>
      </c>
      <c r="D272" s="11">
        <f t="shared" si="21"/>
        <v>0</v>
      </c>
      <c r="E272" s="11">
        <f t="shared" si="21"/>
        <v>0</v>
      </c>
      <c r="F272" s="11">
        <f t="shared" si="21"/>
        <v>0</v>
      </c>
      <c r="G272" s="11">
        <f t="shared" si="21"/>
        <v>0</v>
      </c>
      <c r="H272" s="11">
        <f t="shared" si="21"/>
        <v>0</v>
      </c>
      <c r="I272" s="11">
        <f t="shared" si="21"/>
        <v>0</v>
      </c>
      <c r="J272" s="11">
        <f t="shared" si="21"/>
        <v>0</v>
      </c>
      <c r="K272" s="11">
        <f t="shared" si="21"/>
        <v>0</v>
      </c>
      <c r="L272" s="11">
        <f t="shared" si="21"/>
        <v>0</v>
      </c>
      <c r="M272" s="11">
        <f t="shared" si="21"/>
        <v>0</v>
      </c>
      <c r="N272" t="s">
        <v>254</v>
      </c>
    </row>
    <row r="273" spans="1:16" ht="15.75" thickBot="1" x14ac:dyDescent="0.3">
      <c r="A273" s="10" t="s">
        <v>14</v>
      </c>
      <c r="B273" s="11">
        <f>B78</f>
        <v>0</v>
      </c>
      <c r="C273" s="11">
        <f t="shared" ref="C273:M273" si="22">C78</f>
        <v>0</v>
      </c>
      <c r="D273" s="11">
        <f t="shared" si="22"/>
        <v>0</v>
      </c>
      <c r="E273" s="11">
        <f t="shared" si="22"/>
        <v>0</v>
      </c>
      <c r="F273" s="11">
        <f t="shared" si="22"/>
        <v>113</v>
      </c>
      <c r="G273" s="11">
        <f t="shared" si="22"/>
        <v>193</v>
      </c>
      <c r="H273" s="11">
        <f t="shared" si="22"/>
        <v>195</v>
      </c>
      <c r="I273" s="11">
        <f t="shared" si="22"/>
        <v>195</v>
      </c>
      <c r="J273" s="11">
        <f t="shared" si="22"/>
        <v>195</v>
      </c>
      <c r="K273" s="11">
        <f t="shared" si="22"/>
        <v>195</v>
      </c>
      <c r="L273" s="11">
        <f t="shared" si="22"/>
        <v>195</v>
      </c>
      <c r="M273" s="11">
        <f t="shared" si="22"/>
        <v>195</v>
      </c>
    </row>
    <row r="274" spans="1:16" ht="15.75" thickBot="1" x14ac:dyDescent="0.3">
      <c r="A274" s="10" t="s">
        <v>15</v>
      </c>
      <c r="B274" s="75" t="e">
        <f t="shared" ref="B274:C274" si="23">B272/B273</f>
        <v>#DIV/0!</v>
      </c>
      <c r="C274" s="75" t="e">
        <f t="shared" si="23"/>
        <v>#DIV/0!</v>
      </c>
      <c r="D274" s="75" t="e">
        <f>D272/D273</f>
        <v>#DIV/0!</v>
      </c>
      <c r="E274" s="75" t="e">
        <f t="shared" ref="E274:L274" si="24">E272/E273</f>
        <v>#DIV/0!</v>
      </c>
      <c r="F274" s="75">
        <f t="shared" si="24"/>
        <v>0</v>
      </c>
      <c r="G274" s="75">
        <f t="shared" si="24"/>
        <v>0</v>
      </c>
      <c r="H274" s="75">
        <f t="shared" si="24"/>
        <v>0</v>
      </c>
      <c r="I274" s="75">
        <f t="shared" si="24"/>
        <v>0</v>
      </c>
      <c r="J274" s="75">
        <f t="shared" si="24"/>
        <v>0</v>
      </c>
      <c r="K274" s="75">
        <f t="shared" si="24"/>
        <v>0</v>
      </c>
      <c r="L274" s="75">
        <f t="shared" si="24"/>
        <v>0</v>
      </c>
      <c r="M274" s="60">
        <f>M272/M273</f>
        <v>0</v>
      </c>
    </row>
    <row r="276" spans="1:16" ht="15.75" thickBot="1" x14ac:dyDescent="0.3"/>
    <row r="277" spans="1:16" ht="20.25" x14ac:dyDescent="0.25">
      <c r="A277" s="217" t="s">
        <v>124</v>
      </c>
      <c r="B277" s="218"/>
      <c r="C277" s="218"/>
      <c r="D277" s="218"/>
      <c r="E277" s="218"/>
      <c r="F277" s="218"/>
      <c r="G277" s="218"/>
      <c r="H277" s="218"/>
      <c r="I277" s="218"/>
      <c r="J277" s="218"/>
      <c r="K277" s="218"/>
      <c r="L277" s="218"/>
      <c r="M277" s="219"/>
    </row>
    <row r="278" spans="1:16" x14ac:dyDescent="0.25">
      <c r="A278" s="20" t="s">
        <v>16</v>
      </c>
      <c r="B278" s="220" t="s">
        <v>120</v>
      </c>
      <c r="C278" s="221"/>
      <c r="D278" s="221"/>
      <c r="E278" s="221"/>
      <c r="F278" s="221"/>
      <c r="G278" s="221"/>
      <c r="H278" s="221"/>
      <c r="I278" s="221"/>
      <c r="J278" s="221"/>
      <c r="K278" s="221"/>
      <c r="L278" s="221"/>
      <c r="M278" s="222"/>
    </row>
    <row r="279" spans="1:16" x14ac:dyDescent="0.25">
      <c r="A279" s="20" t="s">
        <v>19</v>
      </c>
      <c r="B279" s="223" t="s">
        <v>121</v>
      </c>
      <c r="C279" s="224"/>
      <c r="D279" s="224"/>
      <c r="E279" s="224"/>
      <c r="F279" s="224"/>
      <c r="G279" s="224"/>
      <c r="H279" s="224"/>
      <c r="I279" s="224"/>
      <c r="J279" s="224"/>
      <c r="K279" s="224"/>
      <c r="L279" s="224"/>
      <c r="M279" s="225"/>
    </row>
    <row r="280" spans="1:16" x14ac:dyDescent="0.25">
      <c r="A280" s="21"/>
      <c r="M280" s="22"/>
    </row>
    <row r="281" spans="1:16" x14ac:dyDescent="0.25">
      <c r="A281" s="226" t="s">
        <v>21</v>
      </c>
      <c r="B281" s="7" t="s">
        <v>22</v>
      </c>
      <c r="C281" s="223" t="s">
        <v>23</v>
      </c>
      <c r="D281" s="224"/>
      <c r="E281" s="224"/>
      <c r="F281" s="224"/>
      <c r="G281" s="224"/>
      <c r="H281" s="224"/>
      <c r="I281" s="224"/>
      <c r="J281" s="224"/>
      <c r="K281" s="224"/>
      <c r="L281" s="224"/>
      <c r="M281" s="225"/>
    </row>
    <row r="282" spans="1:16" x14ac:dyDescent="0.25">
      <c r="A282" s="227"/>
      <c r="B282" s="7" t="s">
        <v>24</v>
      </c>
      <c r="C282" s="220" t="s">
        <v>122</v>
      </c>
      <c r="D282" s="221"/>
      <c r="E282" s="221"/>
      <c r="F282" s="221"/>
      <c r="G282" s="221"/>
      <c r="H282" s="221"/>
      <c r="I282" s="221"/>
      <c r="J282" s="221"/>
      <c r="K282" s="221"/>
      <c r="L282" s="221"/>
      <c r="M282" s="222"/>
    </row>
    <row r="283" spans="1:16" x14ac:dyDescent="0.25">
      <c r="A283" s="227"/>
      <c r="B283" s="7" t="s">
        <v>26</v>
      </c>
      <c r="C283" s="220" t="s">
        <v>123</v>
      </c>
      <c r="D283" s="221"/>
      <c r="E283" s="221"/>
      <c r="F283" s="221"/>
      <c r="G283" s="221"/>
      <c r="H283" s="221"/>
      <c r="I283" s="221"/>
      <c r="J283" s="221"/>
      <c r="K283" s="221"/>
      <c r="L283" s="221"/>
      <c r="M283" s="222"/>
    </row>
    <row r="284" spans="1:16" ht="45" x14ac:dyDescent="0.25">
      <c r="A284" s="228"/>
      <c r="B284" s="7" t="s">
        <v>28</v>
      </c>
      <c r="C284" s="220" t="s">
        <v>29</v>
      </c>
      <c r="D284" s="221"/>
      <c r="E284" s="221"/>
      <c r="F284" s="221"/>
      <c r="G284" s="221"/>
      <c r="H284" s="221"/>
      <c r="I284" s="221"/>
      <c r="J284" s="221"/>
      <c r="K284" s="221"/>
      <c r="L284" s="221"/>
      <c r="M284" s="222"/>
    </row>
    <row r="285" spans="1:16" ht="15.75" thickBot="1" x14ac:dyDescent="0.3">
      <c r="A285" s="21"/>
      <c r="M285" s="22"/>
    </row>
    <row r="286" spans="1:16" ht="15.75" thickBot="1" x14ac:dyDescent="0.3">
      <c r="A286" s="8" t="s">
        <v>0</v>
      </c>
      <c r="B286" s="9" t="s">
        <v>1</v>
      </c>
      <c r="C286" s="9" t="s">
        <v>2</v>
      </c>
      <c r="D286" s="9" t="s">
        <v>3</v>
      </c>
      <c r="E286" s="9" t="s">
        <v>4</v>
      </c>
      <c r="F286" s="9" t="s">
        <v>5</v>
      </c>
      <c r="G286" s="9" t="s">
        <v>6</v>
      </c>
      <c r="H286" s="9" t="s">
        <v>7</v>
      </c>
      <c r="I286" s="9" t="s">
        <v>8</v>
      </c>
      <c r="J286" s="9" t="s">
        <v>9</v>
      </c>
      <c r="K286" s="9" t="s">
        <v>10</v>
      </c>
      <c r="L286" s="9" t="s">
        <v>11</v>
      </c>
      <c r="M286" s="25" t="s">
        <v>12</v>
      </c>
      <c r="P286">
        <f>2422-M287</f>
        <v>2422</v>
      </c>
    </row>
    <row r="287" spans="1:16" ht="15.75" thickBot="1" x14ac:dyDescent="0.3">
      <c r="A287" s="10" t="s">
        <v>13</v>
      </c>
      <c r="B287" s="11">
        <v>0</v>
      </c>
      <c r="C287" s="11">
        <v>0</v>
      </c>
      <c r="D287" s="31">
        <v>152</v>
      </c>
      <c r="E287" s="30">
        <f>D287+0</f>
        <v>152</v>
      </c>
      <c r="F287" s="30">
        <f>E287+0</f>
        <v>152</v>
      </c>
      <c r="G287" s="30">
        <f>F287+21+14+22+28+19+27+14+24+22+16+13+18+17+20+18</f>
        <v>445</v>
      </c>
      <c r="H287" s="30"/>
      <c r="I287" s="30"/>
      <c r="J287" s="30"/>
      <c r="K287" s="30"/>
      <c r="L287" s="30"/>
      <c r="M287" s="30"/>
    </row>
    <row r="288" spans="1:16" ht="15.75" thickBot="1" x14ac:dyDescent="0.3">
      <c r="A288" s="10" t="s">
        <v>14</v>
      </c>
      <c r="B288" s="62">
        <f>B14+B15</f>
        <v>0</v>
      </c>
      <c r="C288" s="62">
        <f t="shared" ref="C288:M288" si="25">C14+C15</f>
        <v>74</v>
      </c>
      <c r="D288" s="62">
        <f t="shared" si="25"/>
        <v>291</v>
      </c>
      <c r="E288" s="62">
        <f t="shared" si="25"/>
        <v>502</v>
      </c>
      <c r="F288" s="62">
        <f t="shared" si="25"/>
        <v>1087</v>
      </c>
      <c r="G288" s="62">
        <f t="shared" si="25"/>
        <v>1787</v>
      </c>
      <c r="H288" s="62">
        <f t="shared" si="25"/>
        <v>1787</v>
      </c>
      <c r="I288" s="62">
        <f t="shared" si="25"/>
        <v>1787</v>
      </c>
      <c r="J288" s="62">
        <f t="shared" si="25"/>
        <v>1787</v>
      </c>
      <c r="K288" s="62">
        <f t="shared" si="25"/>
        <v>1787</v>
      </c>
      <c r="L288" s="62">
        <f t="shared" si="25"/>
        <v>1787</v>
      </c>
      <c r="M288" s="62">
        <f t="shared" si="25"/>
        <v>1787</v>
      </c>
      <c r="P288" s="123">
        <f>2422/2000</f>
        <v>1.2110000000000001</v>
      </c>
    </row>
    <row r="289" spans="1:13" ht="15.75" thickBot="1" x14ac:dyDescent="0.3">
      <c r="A289" s="10" t="s">
        <v>15</v>
      </c>
      <c r="B289" s="118">
        <v>0</v>
      </c>
      <c r="C289" s="118">
        <v>0</v>
      </c>
      <c r="D289" s="118">
        <f>D287/D288</f>
        <v>0.5223367697594502</v>
      </c>
      <c r="E289" s="118">
        <f t="shared" ref="E289:M289" si="26">E287/E288</f>
        <v>0.30278884462151395</v>
      </c>
      <c r="F289" s="118">
        <f t="shared" si="26"/>
        <v>0.13983440662373506</v>
      </c>
      <c r="G289" s="118">
        <f t="shared" si="26"/>
        <v>0.24902070509233351</v>
      </c>
      <c r="H289" s="118">
        <f t="shared" si="26"/>
        <v>0</v>
      </c>
      <c r="I289" s="118">
        <f t="shared" si="26"/>
        <v>0</v>
      </c>
      <c r="J289" s="118">
        <f t="shared" si="26"/>
        <v>0</v>
      </c>
      <c r="K289" s="118">
        <f t="shared" si="26"/>
        <v>0</v>
      </c>
      <c r="L289" s="118">
        <f t="shared" si="26"/>
        <v>0</v>
      </c>
      <c r="M289" s="118">
        <f t="shared" si="26"/>
        <v>0</v>
      </c>
    </row>
    <row r="291" spans="1:13" ht="15.75" thickBot="1" x14ac:dyDescent="0.3"/>
    <row r="292" spans="1:13" ht="20.25" x14ac:dyDescent="0.25">
      <c r="A292" s="217" t="s">
        <v>125</v>
      </c>
      <c r="B292" s="218"/>
      <c r="C292" s="218"/>
      <c r="D292" s="218"/>
      <c r="E292" s="218"/>
      <c r="F292" s="218"/>
      <c r="G292" s="218"/>
      <c r="H292" s="218"/>
      <c r="I292" s="218"/>
      <c r="J292" s="218"/>
      <c r="K292" s="218"/>
      <c r="L292" s="218"/>
      <c r="M292" s="219"/>
    </row>
    <row r="293" spans="1:13" x14ac:dyDescent="0.25">
      <c r="A293" s="20" t="s">
        <v>16</v>
      </c>
      <c r="B293" s="220" t="s">
        <v>126</v>
      </c>
      <c r="C293" s="221"/>
      <c r="D293" s="221"/>
      <c r="E293" s="221"/>
      <c r="F293" s="221"/>
      <c r="G293" s="221"/>
      <c r="H293" s="221"/>
      <c r="I293" s="221"/>
      <c r="J293" s="221"/>
      <c r="K293" s="221"/>
      <c r="L293" s="221"/>
      <c r="M293" s="222"/>
    </row>
    <row r="294" spans="1:13" x14ac:dyDescent="0.25">
      <c r="A294" s="20" t="s">
        <v>19</v>
      </c>
      <c r="B294" s="223" t="s">
        <v>127</v>
      </c>
      <c r="C294" s="224"/>
      <c r="D294" s="224"/>
      <c r="E294" s="224"/>
      <c r="F294" s="224"/>
      <c r="G294" s="224"/>
      <c r="H294" s="224"/>
      <c r="I294" s="224"/>
      <c r="J294" s="224"/>
      <c r="K294" s="224"/>
      <c r="L294" s="224"/>
      <c r="M294" s="225"/>
    </row>
    <row r="295" spans="1:13" x14ac:dyDescent="0.25">
      <c r="A295" s="21"/>
      <c r="M295" s="22"/>
    </row>
    <row r="296" spans="1:13" x14ac:dyDescent="0.25">
      <c r="A296" s="226" t="s">
        <v>21</v>
      </c>
      <c r="B296" s="7" t="s">
        <v>22</v>
      </c>
      <c r="C296" s="223" t="s">
        <v>23</v>
      </c>
      <c r="D296" s="224"/>
      <c r="E296" s="224"/>
      <c r="F296" s="224"/>
      <c r="G296" s="224"/>
      <c r="H296" s="224"/>
      <c r="I296" s="224"/>
      <c r="J296" s="224"/>
      <c r="K296" s="224"/>
      <c r="L296" s="224"/>
      <c r="M296" s="225"/>
    </row>
    <row r="297" spans="1:13" x14ac:dyDescent="0.25">
      <c r="A297" s="227"/>
      <c r="B297" s="7" t="s">
        <v>24</v>
      </c>
      <c r="C297" s="220" t="s">
        <v>128</v>
      </c>
      <c r="D297" s="221"/>
      <c r="E297" s="221"/>
      <c r="F297" s="221"/>
      <c r="G297" s="221"/>
      <c r="H297" s="221"/>
      <c r="I297" s="221"/>
      <c r="J297" s="221"/>
      <c r="K297" s="221"/>
      <c r="L297" s="221"/>
      <c r="M297" s="222"/>
    </row>
    <row r="298" spans="1:13" x14ac:dyDescent="0.25">
      <c r="A298" s="227"/>
      <c r="B298" s="7" t="s">
        <v>26</v>
      </c>
      <c r="C298" s="220" t="s">
        <v>123</v>
      </c>
      <c r="D298" s="221"/>
      <c r="E298" s="221"/>
      <c r="F298" s="221"/>
      <c r="G298" s="221"/>
      <c r="H298" s="221"/>
      <c r="I298" s="221"/>
      <c r="J298" s="221"/>
      <c r="K298" s="221"/>
      <c r="L298" s="221"/>
      <c r="M298" s="222"/>
    </row>
    <row r="299" spans="1:13" ht="45" x14ac:dyDescent="0.25">
      <c r="A299" s="228"/>
      <c r="B299" s="7" t="s">
        <v>28</v>
      </c>
      <c r="C299" s="220" t="s">
        <v>29</v>
      </c>
      <c r="D299" s="221"/>
      <c r="E299" s="221"/>
      <c r="F299" s="221"/>
      <c r="G299" s="221"/>
      <c r="H299" s="221"/>
      <c r="I299" s="221"/>
      <c r="J299" s="221"/>
      <c r="K299" s="221"/>
      <c r="L299" s="221"/>
      <c r="M299" s="222"/>
    </row>
    <row r="300" spans="1:13" ht="15.75" thickBot="1" x14ac:dyDescent="0.3">
      <c r="A300" s="21"/>
      <c r="M300" s="22"/>
    </row>
    <row r="301" spans="1:13" ht="15.75" thickBot="1" x14ac:dyDescent="0.3">
      <c r="A301" s="8" t="s">
        <v>0</v>
      </c>
      <c r="B301" s="9" t="s">
        <v>1</v>
      </c>
      <c r="C301" s="9" t="s">
        <v>2</v>
      </c>
      <c r="D301" s="9" t="s">
        <v>3</v>
      </c>
      <c r="E301" s="9" t="s">
        <v>4</v>
      </c>
      <c r="F301" s="9" t="s">
        <v>5</v>
      </c>
      <c r="G301" s="9" t="s">
        <v>6</v>
      </c>
      <c r="H301" s="9" t="s">
        <v>7</v>
      </c>
      <c r="I301" s="9" t="s">
        <v>8</v>
      </c>
      <c r="J301" s="9" t="s">
        <v>9</v>
      </c>
      <c r="K301" s="9" t="s">
        <v>10</v>
      </c>
      <c r="L301" s="9" t="s">
        <v>11</v>
      </c>
      <c r="M301" s="25" t="s">
        <v>12</v>
      </c>
    </row>
    <row r="302" spans="1:13" ht="15.75" thickBot="1" x14ac:dyDescent="0.3">
      <c r="A302" s="10" t="s">
        <v>13</v>
      </c>
      <c r="B302" s="11"/>
      <c r="C302" s="11"/>
      <c r="D302" s="31">
        <v>0</v>
      </c>
      <c r="E302" s="30"/>
      <c r="F302" s="30"/>
      <c r="G302" s="30">
        <v>0</v>
      </c>
      <c r="H302" s="30"/>
      <c r="I302" s="30"/>
      <c r="J302" s="30">
        <v>0</v>
      </c>
      <c r="K302" s="30"/>
      <c r="L302" s="30"/>
      <c r="M302" s="30">
        <v>214</v>
      </c>
    </row>
    <row r="303" spans="1:13" ht="15.75" thickBot="1" x14ac:dyDescent="0.3">
      <c r="A303" s="10" t="s">
        <v>14</v>
      </c>
      <c r="B303" s="62">
        <f>B288</f>
        <v>0</v>
      </c>
      <c r="C303" s="62">
        <f t="shared" ref="C303:M303" si="27">C288</f>
        <v>74</v>
      </c>
      <c r="D303" s="62">
        <f t="shared" si="27"/>
        <v>291</v>
      </c>
      <c r="E303" s="62">
        <f t="shared" si="27"/>
        <v>502</v>
      </c>
      <c r="F303" s="62">
        <f t="shared" si="27"/>
        <v>1087</v>
      </c>
      <c r="G303" s="62">
        <f t="shared" si="27"/>
        <v>1787</v>
      </c>
      <c r="H303" s="62">
        <f t="shared" si="27"/>
        <v>1787</v>
      </c>
      <c r="I303" s="62">
        <f t="shared" si="27"/>
        <v>1787</v>
      </c>
      <c r="J303" s="62">
        <f t="shared" si="27"/>
        <v>1787</v>
      </c>
      <c r="K303" s="62">
        <f t="shared" si="27"/>
        <v>1787</v>
      </c>
      <c r="L303" s="62">
        <f t="shared" si="27"/>
        <v>1787</v>
      </c>
      <c r="M303" s="62">
        <f t="shared" si="27"/>
        <v>1787</v>
      </c>
    </row>
    <row r="304" spans="1:13" ht="15.75" thickBot="1" x14ac:dyDescent="0.3">
      <c r="A304" s="10" t="s">
        <v>15</v>
      </c>
      <c r="B304" s="11"/>
      <c r="C304" s="11"/>
      <c r="D304" s="89">
        <v>0</v>
      </c>
      <c r="E304" s="4"/>
      <c r="F304" s="4"/>
      <c r="G304" s="60">
        <f>G302/G303</f>
        <v>0</v>
      </c>
      <c r="H304" s="4"/>
      <c r="I304" s="4"/>
      <c r="J304" s="60">
        <f>J302/J303</f>
        <v>0</v>
      </c>
      <c r="K304" s="4"/>
      <c r="L304" s="4"/>
      <c r="M304" s="60">
        <f>M302/M303</f>
        <v>0.11975377728035815</v>
      </c>
    </row>
    <row r="306" spans="1:13" ht="15.75" thickBot="1" x14ac:dyDescent="0.3"/>
    <row r="307" spans="1:13" ht="20.25" x14ac:dyDescent="0.25">
      <c r="A307" s="217" t="s">
        <v>136</v>
      </c>
      <c r="B307" s="218"/>
      <c r="C307" s="218"/>
      <c r="D307" s="218"/>
      <c r="E307" s="218"/>
      <c r="F307" s="218"/>
      <c r="G307" s="218"/>
      <c r="H307" s="218"/>
      <c r="I307" s="218"/>
      <c r="J307" s="218"/>
      <c r="K307" s="218"/>
      <c r="L307" s="218"/>
      <c r="M307" s="219"/>
    </row>
    <row r="308" spans="1:13" x14ac:dyDescent="0.25">
      <c r="A308" s="20" t="s">
        <v>16</v>
      </c>
      <c r="B308" s="220" t="s">
        <v>129</v>
      </c>
      <c r="C308" s="221"/>
      <c r="D308" s="221"/>
      <c r="E308" s="221"/>
      <c r="F308" s="221"/>
      <c r="G308" s="221"/>
      <c r="H308" s="221"/>
      <c r="I308" s="221"/>
      <c r="J308" s="221"/>
      <c r="K308" s="221"/>
      <c r="L308" s="221"/>
      <c r="M308" s="222"/>
    </row>
    <row r="309" spans="1:13" x14ac:dyDescent="0.25">
      <c r="A309" s="20" t="s">
        <v>19</v>
      </c>
      <c r="B309" s="223" t="s">
        <v>130</v>
      </c>
      <c r="C309" s="224"/>
      <c r="D309" s="224"/>
      <c r="E309" s="224"/>
      <c r="F309" s="224"/>
      <c r="G309" s="224"/>
      <c r="H309" s="224"/>
      <c r="I309" s="224"/>
      <c r="J309" s="224"/>
      <c r="K309" s="224"/>
      <c r="L309" s="224"/>
      <c r="M309" s="225"/>
    </row>
    <row r="310" spans="1:13" x14ac:dyDescent="0.25">
      <c r="A310" s="21"/>
      <c r="M310" s="22"/>
    </row>
    <row r="311" spans="1:13" x14ac:dyDescent="0.25">
      <c r="A311" s="226" t="s">
        <v>21</v>
      </c>
      <c r="B311" s="7" t="s">
        <v>22</v>
      </c>
      <c r="C311" s="223" t="s">
        <v>23</v>
      </c>
      <c r="D311" s="224"/>
      <c r="E311" s="224"/>
      <c r="F311" s="224"/>
      <c r="G311" s="224"/>
      <c r="H311" s="224"/>
      <c r="I311" s="224"/>
      <c r="J311" s="224"/>
      <c r="K311" s="224"/>
      <c r="L311" s="224"/>
      <c r="M311" s="225"/>
    </row>
    <row r="312" spans="1:13" x14ac:dyDescent="0.25">
      <c r="A312" s="227"/>
      <c r="B312" s="7" t="s">
        <v>24</v>
      </c>
      <c r="C312" s="220" t="s">
        <v>131</v>
      </c>
      <c r="D312" s="221"/>
      <c r="E312" s="221"/>
      <c r="F312" s="221"/>
      <c r="G312" s="221"/>
      <c r="H312" s="221"/>
      <c r="I312" s="221"/>
      <c r="J312" s="221"/>
      <c r="K312" s="221"/>
      <c r="L312" s="221"/>
      <c r="M312" s="222"/>
    </row>
    <row r="313" spans="1:13" x14ac:dyDescent="0.25">
      <c r="A313" s="227"/>
      <c r="B313" s="7" t="s">
        <v>26</v>
      </c>
      <c r="C313" s="220" t="s">
        <v>132</v>
      </c>
      <c r="D313" s="221"/>
      <c r="E313" s="221"/>
      <c r="F313" s="221"/>
      <c r="G313" s="221"/>
      <c r="H313" s="221"/>
      <c r="I313" s="221"/>
      <c r="J313" s="221"/>
      <c r="K313" s="221"/>
      <c r="L313" s="221"/>
      <c r="M313" s="222"/>
    </row>
    <row r="314" spans="1:13" ht="45" x14ac:dyDescent="0.25">
      <c r="A314" s="228"/>
      <c r="B314" s="7" t="s">
        <v>28</v>
      </c>
      <c r="C314" s="220" t="s">
        <v>29</v>
      </c>
      <c r="D314" s="221"/>
      <c r="E314" s="221"/>
      <c r="F314" s="221"/>
      <c r="G314" s="221"/>
      <c r="H314" s="221"/>
      <c r="I314" s="221"/>
      <c r="J314" s="221"/>
      <c r="K314" s="221"/>
      <c r="L314" s="221"/>
      <c r="M314" s="222"/>
    </row>
    <row r="315" spans="1:13" ht="15.75" thickBot="1" x14ac:dyDescent="0.3">
      <c r="A315" s="21"/>
      <c r="M315" s="22"/>
    </row>
    <row r="316" spans="1:13" ht="15.75" thickBot="1" x14ac:dyDescent="0.3">
      <c r="A316" s="8" t="s">
        <v>0</v>
      </c>
      <c r="B316" s="9" t="s">
        <v>1</v>
      </c>
      <c r="C316" s="9" t="s">
        <v>2</v>
      </c>
      <c r="D316" s="9" t="s">
        <v>3</v>
      </c>
      <c r="E316" s="9" t="s">
        <v>4</v>
      </c>
      <c r="F316" s="9" t="s">
        <v>5</v>
      </c>
      <c r="G316" s="9" t="s">
        <v>6</v>
      </c>
      <c r="H316" s="9" t="s">
        <v>7</v>
      </c>
      <c r="I316" s="9" t="s">
        <v>8</v>
      </c>
      <c r="J316" s="9" t="s">
        <v>9</v>
      </c>
      <c r="K316" s="9" t="s">
        <v>10</v>
      </c>
      <c r="L316" s="9" t="s">
        <v>11</v>
      </c>
      <c r="M316" s="25" t="s">
        <v>12</v>
      </c>
    </row>
    <row r="317" spans="1:13" ht="15.75" thickBot="1" x14ac:dyDescent="0.3">
      <c r="A317" s="10" t="s">
        <v>13</v>
      </c>
      <c r="B317" s="31"/>
      <c r="C317" s="30"/>
      <c r="D317" s="30">
        <v>0</v>
      </c>
      <c r="E317" s="30"/>
      <c r="F317" s="30"/>
      <c r="G317" s="30">
        <v>0</v>
      </c>
      <c r="H317" s="30"/>
      <c r="I317" s="30"/>
      <c r="J317" s="30">
        <f>J272</f>
        <v>0</v>
      </c>
      <c r="K317" s="30">
        <f t="shared" ref="K317:M317" si="28">K272</f>
        <v>0</v>
      </c>
      <c r="L317" s="30">
        <f t="shared" si="28"/>
        <v>0</v>
      </c>
      <c r="M317" s="30">
        <f t="shared" si="28"/>
        <v>0</v>
      </c>
    </row>
    <row r="318" spans="1:13" ht="15.75" thickBot="1" x14ac:dyDescent="0.3">
      <c r="A318" s="10" t="s">
        <v>14</v>
      </c>
      <c r="B318" s="32"/>
      <c r="C318" s="4"/>
      <c r="D318" s="4">
        <v>0</v>
      </c>
      <c r="E318" s="4"/>
      <c r="F318" s="4"/>
      <c r="G318" s="4">
        <v>0</v>
      </c>
      <c r="H318" s="4"/>
      <c r="I318" s="4"/>
      <c r="J318" s="30">
        <v>127</v>
      </c>
      <c r="K318" s="30">
        <v>221</v>
      </c>
      <c r="L318" s="30">
        <v>464</v>
      </c>
      <c r="M318" s="4">
        <v>520</v>
      </c>
    </row>
    <row r="319" spans="1:13" ht="15.75" thickBot="1" x14ac:dyDescent="0.3">
      <c r="A319" s="10" t="s">
        <v>15</v>
      </c>
      <c r="B319" s="32"/>
      <c r="C319" s="4"/>
      <c r="D319" s="4">
        <v>0</v>
      </c>
      <c r="E319" s="4"/>
      <c r="F319" s="4"/>
      <c r="G319" s="4">
        <v>0</v>
      </c>
      <c r="H319" s="4"/>
      <c r="I319" s="4"/>
      <c r="J319" s="60">
        <f>J317/J318</f>
        <v>0</v>
      </c>
      <c r="K319" s="60">
        <f t="shared" ref="K319:M319" si="29">K317/K318</f>
        <v>0</v>
      </c>
      <c r="L319" s="60">
        <f t="shared" si="29"/>
        <v>0</v>
      </c>
      <c r="M319" s="60">
        <f t="shared" si="29"/>
        <v>0</v>
      </c>
    </row>
    <row r="321" spans="1:13" ht="15.75" thickBot="1" x14ac:dyDescent="0.3"/>
    <row r="322" spans="1:13" ht="20.25" x14ac:dyDescent="0.25">
      <c r="A322" s="217" t="s">
        <v>137</v>
      </c>
      <c r="B322" s="218"/>
      <c r="C322" s="218"/>
      <c r="D322" s="218"/>
      <c r="E322" s="218"/>
      <c r="F322" s="218"/>
      <c r="G322" s="218"/>
      <c r="H322" s="218"/>
      <c r="I322" s="218"/>
      <c r="J322" s="218"/>
      <c r="K322" s="218"/>
      <c r="L322" s="218"/>
      <c r="M322" s="219"/>
    </row>
    <row r="323" spans="1:13" x14ac:dyDescent="0.25">
      <c r="A323" s="20" t="s">
        <v>16</v>
      </c>
      <c r="B323" s="220" t="s">
        <v>133</v>
      </c>
      <c r="C323" s="221"/>
      <c r="D323" s="221"/>
      <c r="E323" s="221"/>
      <c r="F323" s="221"/>
      <c r="G323" s="221"/>
      <c r="H323" s="221"/>
      <c r="I323" s="221"/>
      <c r="J323" s="221"/>
      <c r="K323" s="221"/>
      <c r="L323" s="221"/>
      <c r="M323" s="222"/>
    </row>
    <row r="324" spans="1:13" x14ac:dyDescent="0.25">
      <c r="A324" s="20" t="s">
        <v>19</v>
      </c>
      <c r="B324" s="223" t="s">
        <v>134</v>
      </c>
      <c r="C324" s="224"/>
      <c r="D324" s="224"/>
      <c r="E324" s="224"/>
      <c r="F324" s="224"/>
      <c r="G324" s="224"/>
      <c r="H324" s="224"/>
      <c r="I324" s="224"/>
      <c r="J324" s="224"/>
      <c r="K324" s="224"/>
      <c r="L324" s="224"/>
      <c r="M324" s="225"/>
    </row>
    <row r="325" spans="1:13" x14ac:dyDescent="0.25">
      <c r="A325" s="21"/>
      <c r="M325" s="22"/>
    </row>
    <row r="326" spans="1:13" x14ac:dyDescent="0.25">
      <c r="A326" s="226" t="s">
        <v>21</v>
      </c>
      <c r="B326" s="7" t="s">
        <v>22</v>
      </c>
      <c r="C326" s="223" t="s">
        <v>23</v>
      </c>
      <c r="D326" s="224"/>
      <c r="E326" s="224"/>
      <c r="F326" s="224"/>
      <c r="G326" s="224"/>
      <c r="H326" s="224"/>
      <c r="I326" s="224"/>
      <c r="J326" s="224"/>
      <c r="K326" s="224"/>
      <c r="L326" s="224"/>
      <c r="M326" s="225"/>
    </row>
    <row r="327" spans="1:13" x14ac:dyDescent="0.25">
      <c r="A327" s="227"/>
      <c r="B327" s="7" t="s">
        <v>24</v>
      </c>
      <c r="C327" s="220" t="s">
        <v>135</v>
      </c>
      <c r="D327" s="221"/>
      <c r="E327" s="221"/>
      <c r="F327" s="221"/>
      <c r="G327" s="221"/>
      <c r="H327" s="221"/>
      <c r="I327" s="221"/>
      <c r="J327" s="221"/>
      <c r="K327" s="221"/>
      <c r="L327" s="221"/>
      <c r="M327" s="222"/>
    </row>
    <row r="328" spans="1:13" x14ac:dyDescent="0.25">
      <c r="A328" s="227"/>
      <c r="B328" s="7" t="s">
        <v>26</v>
      </c>
      <c r="C328" s="220" t="s">
        <v>132</v>
      </c>
      <c r="D328" s="221"/>
      <c r="E328" s="221"/>
      <c r="F328" s="221"/>
      <c r="G328" s="221"/>
      <c r="H328" s="221"/>
      <c r="I328" s="221"/>
      <c r="J328" s="221"/>
      <c r="K328" s="221"/>
      <c r="L328" s="221"/>
      <c r="M328" s="222"/>
    </row>
    <row r="329" spans="1:13" ht="45" x14ac:dyDescent="0.25">
      <c r="A329" s="228"/>
      <c r="B329" s="7" t="s">
        <v>28</v>
      </c>
      <c r="C329" s="220" t="s">
        <v>29</v>
      </c>
      <c r="D329" s="221"/>
      <c r="E329" s="221"/>
      <c r="F329" s="221"/>
      <c r="G329" s="221"/>
      <c r="H329" s="221"/>
      <c r="I329" s="221"/>
      <c r="J329" s="221"/>
      <c r="K329" s="221"/>
      <c r="L329" s="221"/>
      <c r="M329" s="222"/>
    </row>
    <row r="330" spans="1:13" ht="15.75" thickBot="1" x14ac:dyDescent="0.3">
      <c r="A330" s="21"/>
      <c r="M330" s="22"/>
    </row>
    <row r="331" spans="1:13" ht="15.75" thickBot="1" x14ac:dyDescent="0.3">
      <c r="A331" s="8" t="s">
        <v>0</v>
      </c>
      <c r="B331" s="9" t="s">
        <v>1</v>
      </c>
      <c r="C331" s="9" t="s">
        <v>2</v>
      </c>
      <c r="D331" s="9" t="s">
        <v>3</v>
      </c>
      <c r="E331" s="9" t="s">
        <v>4</v>
      </c>
      <c r="F331" s="9" t="s">
        <v>5</v>
      </c>
      <c r="G331" s="9" t="s">
        <v>6</v>
      </c>
      <c r="H331" s="9" t="s">
        <v>7</v>
      </c>
      <c r="I331" s="9" t="s">
        <v>8</v>
      </c>
      <c r="J331" s="9" t="s">
        <v>9</v>
      </c>
      <c r="K331" s="9" t="s">
        <v>10</v>
      </c>
      <c r="L331" s="9" t="s">
        <v>11</v>
      </c>
      <c r="M331" s="25" t="s">
        <v>12</v>
      </c>
    </row>
    <row r="332" spans="1:13" ht="15.75" thickBot="1" x14ac:dyDescent="0.3">
      <c r="A332" s="10" t="s">
        <v>13</v>
      </c>
      <c r="B332" s="31"/>
      <c r="C332" s="30"/>
      <c r="D332" s="30">
        <v>0</v>
      </c>
      <c r="E332" s="30"/>
      <c r="F332" s="30"/>
      <c r="G332" s="30">
        <v>0</v>
      </c>
      <c r="H332" s="30"/>
      <c r="I332" s="30"/>
      <c r="J332" s="30"/>
      <c r="K332" s="30"/>
      <c r="L332" s="30"/>
      <c r="M332" s="30">
        <v>0</v>
      </c>
    </row>
    <row r="333" spans="1:13" ht="15.75" thickBot="1" x14ac:dyDescent="0.3">
      <c r="A333" s="10" t="s">
        <v>14</v>
      </c>
      <c r="B333" s="32"/>
      <c r="C333" s="4"/>
      <c r="D333" s="4">
        <v>0</v>
      </c>
      <c r="E333" s="4"/>
      <c r="F333" s="4"/>
      <c r="G333" s="4">
        <v>0</v>
      </c>
      <c r="H333" s="4"/>
      <c r="I333" s="4"/>
      <c r="J333" s="4"/>
      <c r="K333" s="4"/>
      <c r="L333" s="4"/>
      <c r="M333" s="4">
        <v>200</v>
      </c>
    </row>
    <row r="334" spans="1:13" ht="15.75" thickBot="1" x14ac:dyDescent="0.3">
      <c r="A334" s="10" t="s">
        <v>15</v>
      </c>
      <c r="B334" s="32"/>
      <c r="C334" s="4"/>
      <c r="D334" s="4">
        <v>0</v>
      </c>
      <c r="E334" s="4"/>
      <c r="F334" s="4"/>
      <c r="G334" s="4">
        <v>0</v>
      </c>
      <c r="H334" s="4"/>
      <c r="I334" s="4"/>
      <c r="J334" s="4"/>
      <c r="K334" s="4"/>
      <c r="L334" s="4"/>
      <c r="M334" s="4">
        <v>0</v>
      </c>
    </row>
    <row r="336" spans="1:13" ht="15.75" thickBot="1" x14ac:dyDescent="0.3"/>
    <row r="337" spans="1:13" ht="20.25" x14ac:dyDescent="0.25">
      <c r="A337" s="217" t="s">
        <v>138</v>
      </c>
      <c r="B337" s="218"/>
      <c r="C337" s="218"/>
      <c r="D337" s="218"/>
      <c r="E337" s="218"/>
      <c r="F337" s="218"/>
      <c r="G337" s="218"/>
      <c r="H337" s="218"/>
      <c r="I337" s="218"/>
      <c r="J337" s="218"/>
      <c r="K337" s="218"/>
      <c r="L337" s="218"/>
      <c r="M337" s="219"/>
    </row>
    <row r="338" spans="1:13" x14ac:dyDescent="0.25">
      <c r="A338" s="20" t="s">
        <v>16</v>
      </c>
      <c r="B338" s="220" t="s">
        <v>139</v>
      </c>
      <c r="C338" s="221"/>
      <c r="D338" s="221"/>
      <c r="E338" s="221"/>
      <c r="F338" s="221"/>
      <c r="G338" s="221"/>
      <c r="H338" s="221"/>
      <c r="I338" s="221"/>
      <c r="J338" s="221"/>
      <c r="K338" s="221"/>
      <c r="L338" s="221"/>
      <c r="M338" s="222"/>
    </row>
    <row r="339" spans="1:13" x14ac:dyDescent="0.25">
      <c r="A339" s="20" t="s">
        <v>19</v>
      </c>
      <c r="B339" s="223" t="s">
        <v>140</v>
      </c>
      <c r="C339" s="224"/>
      <c r="D339" s="224"/>
      <c r="E339" s="224"/>
      <c r="F339" s="224"/>
      <c r="G339" s="224"/>
      <c r="H339" s="224"/>
      <c r="I339" s="224"/>
      <c r="J339" s="224"/>
      <c r="K339" s="224"/>
      <c r="L339" s="224"/>
      <c r="M339" s="225"/>
    </row>
    <row r="340" spans="1:13" x14ac:dyDescent="0.25">
      <c r="A340" s="21"/>
      <c r="M340" s="22"/>
    </row>
    <row r="341" spans="1:13" x14ac:dyDescent="0.25">
      <c r="A341" s="226" t="s">
        <v>21</v>
      </c>
      <c r="B341" s="7" t="s">
        <v>22</v>
      </c>
      <c r="C341" s="223" t="s">
        <v>23</v>
      </c>
      <c r="D341" s="224"/>
      <c r="E341" s="224"/>
      <c r="F341" s="224"/>
      <c r="G341" s="224"/>
      <c r="H341" s="224"/>
      <c r="I341" s="224"/>
      <c r="J341" s="224"/>
      <c r="K341" s="224"/>
      <c r="L341" s="224"/>
      <c r="M341" s="225"/>
    </row>
    <row r="342" spans="1:13" x14ac:dyDescent="0.25">
      <c r="A342" s="227"/>
      <c r="B342" s="7" t="s">
        <v>24</v>
      </c>
      <c r="C342" s="220" t="s">
        <v>141</v>
      </c>
      <c r="D342" s="221"/>
      <c r="E342" s="221"/>
      <c r="F342" s="221"/>
      <c r="G342" s="221"/>
      <c r="H342" s="221"/>
      <c r="I342" s="221"/>
      <c r="J342" s="221"/>
      <c r="K342" s="221"/>
      <c r="L342" s="221"/>
      <c r="M342" s="222"/>
    </row>
    <row r="343" spans="1:13" x14ac:dyDescent="0.25">
      <c r="A343" s="227"/>
      <c r="B343" s="7" t="s">
        <v>26</v>
      </c>
      <c r="C343" s="220" t="s">
        <v>142</v>
      </c>
      <c r="D343" s="221"/>
      <c r="E343" s="221"/>
      <c r="F343" s="221"/>
      <c r="G343" s="221"/>
      <c r="H343" s="221"/>
      <c r="I343" s="221"/>
      <c r="J343" s="221"/>
      <c r="K343" s="221"/>
      <c r="L343" s="221"/>
      <c r="M343" s="222"/>
    </row>
    <row r="344" spans="1:13" ht="45" x14ac:dyDescent="0.25">
      <c r="A344" s="228"/>
      <c r="B344" s="7" t="s">
        <v>28</v>
      </c>
      <c r="C344" s="220" t="s">
        <v>29</v>
      </c>
      <c r="D344" s="221"/>
      <c r="E344" s="221"/>
      <c r="F344" s="221"/>
      <c r="G344" s="221"/>
      <c r="H344" s="221"/>
      <c r="I344" s="221"/>
      <c r="J344" s="221"/>
      <c r="K344" s="221"/>
      <c r="L344" s="221"/>
      <c r="M344" s="222"/>
    </row>
    <row r="345" spans="1:13" ht="15.75" thickBot="1" x14ac:dyDescent="0.3">
      <c r="A345" s="21"/>
      <c r="M345" s="22"/>
    </row>
    <row r="346" spans="1:13" ht="15.75" thickBot="1" x14ac:dyDescent="0.3">
      <c r="A346" s="8" t="s">
        <v>0</v>
      </c>
      <c r="B346" s="9" t="s">
        <v>1</v>
      </c>
      <c r="C346" s="9" t="s">
        <v>2</v>
      </c>
      <c r="D346" s="9" t="s">
        <v>3</v>
      </c>
      <c r="E346" s="9" t="s">
        <v>4</v>
      </c>
      <c r="F346" s="9" t="s">
        <v>5</v>
      </c>
      <c r="G346" s="9" t="s">
        <v>6</v>
      </c>
      <c r="H346" s="9" t="s">
        <v>7</v>
      </c>
      <c r="I346" s="9" t="s">
        <v>8</v>
      </c>
      <c r="J346" s="9" t="s">
        <v>9</v>
      </c>
      <c r="K346" s="9" t="s">
        <v>10</v>
      </c>
      <c r="L346" s="9" t="s">
        <v>11</v>
      </c>
      <c r="M346" s="25" t="s">
        <v>12</v>
      </c>
    </row>
    <row r="347" spans="1:13" ht="15.75" thickBot="1" x14ac:dyDescent="0.3">
      <c r="A347" s="10" t="s">
        <v>13</v>
      </c>
      <c r="B347" s="31"/>
      <c r="C347" s="30"/>
      <c r="D347" s="31">
        <v>9</v>
      </c>
      <c r="E347" s="30"/>
      <c r="F347" s="30"/>
      <c r="G347" s="30">
        <v>9</v>
      </c>
      <c r="H347" s="30"/>
      <c r="I347" s="30"/>
      <c r="J347" s="30">
        <v>9</v>
      </c>
      <c r="K347" s="30"/>
      <c r="L347" s="30"/>
      <c r="M347" s="30">
        <v>9</v>
      </c>
    </row>
    <row r="348" spans="1:13" ht="15.75" thickBot="1" x14ac:dyDescent="0.3">
      <c r="A348" s="10" t="s">
        <v>14</v>
      </c>
      <c r="B348" s="32"/>
      <c r="C348" s="4"/>
      <c r="D348" s="32">
        <v>9</v>
      </c>
      <c r="E348" s="4"/>
      <c r="F348" s="4"/>
      <c r="G348" s="4">
        <v>9</v>
      </c>
      <c r="H348" s="4"/>
      <c r="I348" s="4"/>
      <c r="J348" s="4">
        <v>9</v>
      </c>
      <c r="K348" s="4"/>
      <c r="L348" s="4"/>
      <c r="M348" s="4">
        <v>9</v>
      </c>
    </row>
    <row r="349" spans="1:13" ht="15.75" thickBot="1" x14ac:dyDescent="0.3">
      <c r="A349" s="10" t="s">
        <v>15</v>
      </c>
      <c r="B349" s="32"/>
      <c r="C349" s="4"/>
      <c r="D349" s="32">
        <v>100</v>
      </c>
      <c r="E349" s="4"/>
      <c r="F349" s="4"/>
      <c r="G349" s="4">
        <v>100</v>
      </c>
      <c r="H349" s="4"/>
      <c r="I349" s="4"/>
      <c r="J349" s="4">
        <v>100</v>
      </c>
      <c r="K349" s="4"/>
      <c r="L349" s="4"/>
      <c r="M349" s="4">
        <v>100</v>
      </c>
    </row>
    <row r="351" spans="1:13" ht="15.75" thickBot="1" x14ac:dyDescent="0.3"/>
    <row r="352" spans="1:13" ht="20.25" x14ac:dyDescent="0.25">
      <c r="A352" s="217" t="s">
        <v>143</v>
      </c>
      <c r="B352" s="218"/>
      <c r="C352" s="218"/>
      <c r="D352" s="218"/>
      <c r="E352" s="218"/>
      <c r="F352" s="218"/>
      <c r="G352" s="218"/>
      <c r="H352" s="218"/>
      <c r="I352" s="218"/>
      <c r="J352" s="218"/>
      <c r="K352" s="218"/>
      <c r="L352" s="218"/>
      <c r="M352" s="219"/>
    </row>
    <row r="353" spans="1:13" x14ac:dyDescent="0.25">
      <c r="A353" s="20" t="s">
        <v>16</v>
      </c>
      <c r="B353" s="220" t="s">
        <v>144</v>
      </c>
      <c r="C353" s="221"/>
      <c r="D353" s="221"/>
      <c r="E353" s="221"/>
      <c r="F353" s="221"/>
      <c r="G353" s="221"/>
      <c r="H353" s="221"/>
      <c r="I353" s="221"/>
      <c r="J353" s="221"/>
      <c r="K353" s="221"/>
      <c r="L353" s="221"/>
      <c r="M353" s="222"/>
    </row>
    <row r="354" spans="1:13" x14ac:dyDescent="0.25">
      <c r="A354" s="20" t="s">
        <v>19</v>
      </c>
      <c r="B354" s="223" t="s">
        <v>145</v>
      </c>
      <c r="C354" s="224"/>
      <c r="D354" s="224"/>
      <c r="E354" s="224"/>
      <c r="F354" s="224"/>
      <c r="G354" s="224"/>
      <c r="H354" s="224"/>
      <c r="I354" s="224"/>
      <c r="J354" s="224"/>
      <c r="K354" s="224"/>
      <c r="L354" s="224"/>
      <c r="M354" s="225"/>
    </row>
    <row r="355" spans="1:13" x14ac:dyDescent="0.25">
      <c r="A355" s="21"/>
      <c r="M355" s="22"/>
    </row>
    <row r="356" spans="1:13" x14ac:dyDescent="0.25">
      <c r="A356" s="226" t="s">
        <v>21</v>
      </c>
      <c r="B356" s="7" t="s">
        <v>22</v>
      </c>
      <c r="C356" s="223" t="s">
        <v>23</v>
      </c>
      <c r="D356" s="224"/>
      <c r="E356" s="224"/>
      <c r="F356" s="224"/>
      <c r="G356" s="224"/>
      <c r="H356" s="224"/>
      <c r="I356" s="224"/>
      <c r="J356" s="224"/>
      <c r="K356" s="224"/>
      <c r="L356" s="224"/>
      <c r="M356" s="225"/>
    </row>
    <row r="357" spans="1:13" x14ac:dyDescent="0.25">
      <c r="A357" s="227"/>
      <c r="B357" s="7" t="s">
        <v>24</v>
      </c>
      <c r="C357" s="220" t="s">
        <v>146</v>
      </c>
      <c r="D357" s="221"/>
      <c r="E357" s="221"/>
      <c r="F357" s="221"/>
      <c r="G357" s="221"/>
      <c r="H357" s="221"/>
      <c r="I357" s="221"/>
      <c r="J357" s="221"/>
      <c r="K357" s="221"/>
      <c r="L357" s="221"/>
      <c r="M357" s="222"/>
    </row>
    <row r="358" spans="1:13" x14ac:dyDescent="0.25">
      <c r="A358" s="227"/>
      <c r="B358" s="7" t="s">
        <v>26</v>
      </c>
      <c r="C358" s="220" t="s">
        <v>147</v>
      </c>
      <c r="D358" s="221"/>
      <c r="E358" s="221"/>
      <c r="F358" s="221"/>
      <c r="G358" s="221"/>
      <c r="H358" s="221"/>
      <c r="I358" s="221"/>
      <c r="J358" s="221"/>
      <c r="K358" s="221"/>
      <c r="L358" s="221"/>
      <c r="M358" s="222"/>
    </row>
    <row r="359" spans="1:13" ht="45" x14ac:dyDescent="0.25">
      <c r="A359" s="228"/>
      <c r="B359" s="7" t="s">
        <v>28</v>
      </c>
      <c r="C359" s="220" t="s">
        <v>29</v>
      </c>
      <c r="D359" s="221"/>
      <c r="E359" s="221"/>
      <c r="F359" s="221"/>
      <c r="G359" s="221"/>
      <c r="H359" s="221"/>
      <c r="I359" s="221"/>
      <c r="J359" s="221"/>
      <c r="K359" s="221"/>
      <c r="L359" s="221"/>
      <c r="M359" s="222"/>
    </row>
    <row r="360" spans="1:13" ht="15.75" thickBot="1" x14ac:dyDescent="0.3">
      <c r="A360" s="21"/>
      <c r="M360" s="22"/>
    </row>
    <row r="361" spans="1:13" ht="15.75" thickBot="1" x14ac:dyDescent="0.3">
      <c r="A361" s="8" t="s">
        <v>0</v>
      </c>
      <c r="B361" s="9" t="s">
        <v>1</v>
      </c>
      <c r="C361" s="9" t="s">
        <v>2</v>
      </c>
      <c r="D361" s="9" t="s">
        <v>3</v>
      </c>
      <c r="E361" s="9" t="s">
        <v>4</v>
      </c>
      <c r="F361" s="9" t="s">
        <v>5</v>
      </c>
      <c r="G361" s="9" t="s">
        <v>6</v>
      </c>
      <c r="H361" s="9" t="s">
        <v>7</v>
      </c>
      <c r="I361" s="9" t="s">
        <v>8</v>
      </c>
      <c r="J361" s="9" t="s">
        <v>9</v>
      </c>
      <c r="K361" s="9" t="s">
        <v>10</v>
      </c>
      <c r="L361" s="9" t="s">
        <v>11</v>
      </c>
      <c r="M361" s="25" t="s">
        <v>12</v>
      </c>
    </row>
    <row r="362" spans="1:13" ht="15.75" thickBot="1" x14ac:dyDescent="0.3">
      <c r="A362" s="10" t="s">
        <v>13</v>
      </c>
      <c r="B362" s="31">
        <v>47</v>
      </c>
      <c r="C362" s="30">
        <v>47</v>
      </c>
      <c r="D362" s="30">
        <v>57</v>
      </c>
      <c r="E362" s="30">
        <v>57</v>
      </c>
      <c r="F362" s="30">
        <v>57</v>
      </c>
      <c r="G362" s="30">
        <v>57</v>
      </c>
      <c r="H362" s="30"/>
      <c r="I362" s="30"/>
      <c r="J362" s="30">
        <v>26</v>
      </c>
      <c r="K362" s="30"/>
      <c r="L362" s="30"/>
      <c r="M362" s="30">
        <v>26</v>
      </c>
    </row>
    <row r="363" spans="1:13" ht="15.75" thickBot="1" x14ac:dyDescent="0.3">
      <c r="A363" s="10" t="s">
        <v>14</v>
      </c>
      <c r="B363" s="32">
        <v>63</v>
      </c>
      <c r="C363" s="4">
        <v>63</v>
      </c>
      <c r="D363" s="4">
        <v>67</v>
      </c>
      <c r="E363" s="4">
        <v>67</v>
      </c>
      <c r="F363" s="4">
        <v>67</v>
      </c>
      <c r="G363" s="4">
        <v>67</v>
      </c>
      <c r="H363" s="4"/>
      <c r="I363" s="4"/>
      <c r="J363" s="4">
        <v>35</v>
      </c>
      <c r="K363" s="4"/>
      <c r="L363" s="4"/>
      <c r="M363" s="4">
        <v>35</v>
      </c>
    </row>
    <row r="364" spans="1:13" ht="15.75" thickBot="1" x14ac:dyDescent="0.3">
      <c r="A364" s="10" t="s">
        <v>15</v>
      </c>
      <c r="B364" s="88">
        <f t="shared" ref="B364:C364" si="30">B362/B363</f>
        <v>0.74603174603174605</v>
      </c>
      <c r="C364" s="88">
        <f t="shared" si="30"/>
        <v>0.74603174603174605</v>
      </c>
      <c r="D364" s="88">
        <f>D362/D363</f>
        <v>0.85074626865671643</v>
      </c>
      <c r="E364" s="88">
        <f t="shared" ref="E364:G364" si="31">E362/E363</f>
        <v>0.85074626865671643</v>
      </c>
      <c r="F364" s="88">
        <f t="shared" si="31"/>
        <v>0.85074626865671643</v>
      </c>
      <c r="G364" s="88">
        <f t="shared" si="31"/>
        <v>0.85074626865671643</v>
      </c>
      <c r="H364" s="4"/>
      <c r="I364" s="4"/>
      <c r="J364" s="88">
        <f>J362/J363</f>
        <v>0.74285714285714288</v>
      </c>
      <c r="K364" s="4"/>
      <c r="L364" s="4"/>
      <c r="M364" s="88">
        <f>M362/M363</f>
        <v>0.74285714285714288</v>
      </c>
    </row>
    <row r="366" spans="1:13" ht="15.75" thickBot="1" x14ac:dyDescent="0.3"/>
    <row r="367" spans="1:13" ht="20.25" x14ac:dyDescent="0.25">
      <c r="A367" s="217" t="s">
        <v>148</v>
      </c>
      <c r="B367" s="218"/>
      <c r="C367" s="218"/>
      <c r="D367" s="218"/>
      <c r="E367" s="218"/>
      <c r="F367" s="218"/>
      <c r="G367" s="218"/>
      <c r="H367" s="218"/>
      <c r="I367" s="218"/>
      <c r="J367" s="218"/>
      <c r="K367" s="218"/>
      <c r="L367" s="218"/>
      <c r="M367" s="219"/>
    </row>
    <row r="368" spans="1:13" x14ac:dyDescent="0.25">
      <c r="A368" s="20" t="s">
        <v>16</v>
      </c>
      <c r="B368" s="220" t="s">
        <v>149</v>
      </c>
      <c r="C368" s="221"/>
      <c r="D368" s="221"/>
      <c r="E368" s="221"/>
      <c r="F368" s="221"/>
      <c r="G368" s="221"/>
      <c r="H368" s="221"/>
      <c r="I368" s="221"/>
      <c r="J368" s="221"/>
      <c r="K368" s="221"/>
      <c r="L368" s="221"/>
      <c r="M368" s="222"/>
    </row>
    <row r="369" spans="1:13" x14ac:dyDescent="0.25">
      <c r="A369" s="20" t="s">
        <v>19</v>
      </c>
      <c r="B369" s="223" t="s">
        <v>150</v>
      </c>
      <c r="C369" s="224"/>
      <c r="D369" s="224"/>
      <c r="E369" s="224"/>
      <c r="F369" s="224"/>
      <c r="G369" s="224"/>
      <c r="H369" s="224"/>
      <c r="I369" s="224"/>
      <c r="J369" s="224"/>
      <c r="K369" s="224"/>
      <c r="L369" s="224"/>
      <c r="M369" s="225"/>
    </row>
    <row r="370" spans="1:13" x14ac:dyDescent="0.25">
      <c r="A370" s="21"/>
      <c r="M370" s="22"/>
    </row>
    <row r="371" spans="1:13" x14ac:dyDescent="0.25">
      <c r="A371" s="226" t="s">
        <v>21</v>
      </c>
      <c r="B371" s="7" t="s">
        <v>22</v>
      </c>
      <c r="C371" s="223" t="s">
        <v>23</v>
      </c>
      <c r="D371" s="224"/>
      <c r="E371" s="224"/>
      <c r="F371" s="224"/>
      <c r="G371" s="224"/>
      <c r="H371" s="224"/>
      <c r="I371" s="224"/>
      <c r="J371" s="224"/>
      <c r="K371" s="224"/>
      <c r="L371" s="224"/>
      <c r="M371" s="225"/>
    </row>
    <row r="372" spans="1:13" x14ac:dyDescent="0.25">
      <c r="A372" s="227"/>
      <c r="B372" s="7" t="s">
        <v>24</v>
      </c>
      <c r="C372" s="220" t="s">
        <v>151</v>
      </c>
      <c r="D372" s="221"/>
      <c r="E372" s="221"/>
      <c r="F372" s="221"/>
      <c r="G372" s="221"/>
      <c r="H372" s="221"/>
      <c r="I372" s="221"/>
      <c r="J372" s="221"/>
      <c r="K372" s="221"/>
      <c r="L372" s="221"/>
      <c r="M372" s="222"/>
    </row>
    <row r="373" spans="1:13" x14ac:dyDescent="0.25">
      <c r="A373" s="227"/>
      <c r="B373" s="7" t="s">
        <v>26</v>
      </c>
      <c r="C373" s="220" t="s">
        <v>152</v>
      </c>
      <c r="D373" s="221"/>
      <c r="E373" s="221"/>
      <c r="F373" s="221"/>
      <c r="G373" s="221"/>
      <c r="H373" s="221"/>
      <c r="I373" s="221"/>
      <c r="J373" s="221"/>
      <c r="K373" s="221"/>
      <c r="L373" s="221"/>
      <c r="M373" s="222"/>
    </row>
    <row r="374" spans="1:13" ht="45" x14ac:dyDescent="0.25">
      <c r="A374" s="228"/>
      <c r="B374" s="7" t="s">
        <v>28</v>
      </c>
      <c r="C374" s="220" t="s">
        <v>29</v>
      </c>
      <c r="D374" s="221"/>
      <c r="E374" s="221"/>
      <c r="F374" s="221"/>
      <c r="G374" s="221"/>
      <c r="H374" s="221"/>
      <c r="I374" s="221"/>
      <c r="J374" s="221"/>
      <c r="K374" s="221"/>
      <c r="L374" s="221"/>
      <c r="M374" s="222"/>
    </row>
    <row r="375" spans="1:13" ht="15.75" thickBot="1" x14ac:dyDescent="0.3">
      <c r="A375" s="21"/>
      <c r="M375" s="22"/>
    </row>
    <row r="376" spans="1:13" ht="15.75" thickBot="1" x14ac:dyDescent="0.3">
      <c r="A376" s="8" t="s">
        <v>0</v>
      </c>
      <c r="B376" s="9" t="s">
        <v>1</v>
      </c>
      <c r="C376" s="9" t="s">
        <v>2</v>
      </c>
      <c r="D376" s="9" t="s">
        <v>3</v>
      </c>
      <c r="E376" s="9" t="s">
        <v>4</v>
      </c>
      <c r="F376" s="9" t="s">
        <v>5</v>
      </c>
      <c r="G376" s="9" t="s">
        <v>6</v>
      </c>
      <c r="H376" s="9" t="s">
        <v>7</v>
      </c>
      <c r="I376" s="9" t="s">
        <v>8</v>
      </c>
      <c r="J376" s="9" t="s">
        <v>9</v>
      </c>
      <c r="K376" s="9" t="s">
        <v>10</v>
      </c>
      <c r="L376" s="9" t="s">
        <v>11</v>
      </c>
      <c r="M376" s="25" t="s">
        <v>12</v>
      </c>
    </row>
    <row r="377" spans="1:13" ht="15.75" thickBot="1" x14ac:dyDescent="0.3">
      <c r="A377" s="10" t="s">
        <v>13</v>
      </c>
      <c r="B377" s="31"/>
      <c r="C377" s="30"/>
      <c r="D377" s="30">
        <v>2</v>
      </c>
      <c r="E377" s="30"/>
      <c r="F377" s="30"/>
      <c r="G377" s="30">
        <v>2</v>
      </c>
      <c r="H377" s="30"/>
      <c r="I377" s="30"/>
      <c r="J377" s="30">
        <v>2</v>
      </c>
      <c r="K377" s="30"/>
      <c r="L377" s="30"/>
      <c r="M377" s="30">
        <v>2</v>
      </c>
    </row>
    <row r="378" spans="1:13" ht="15.75" thickBot="1" x14ac:dyDescent="0.3">
      <c r="A378" s="10" t="s">
        <v>14</v>
      </c>
      <c r="B378" s="32"/>
      <c r="C378" s="4"/>
      <c r="D378" s="4">
        <v>2</v>
      </c>
      <c r="E378" s="4"/>
      <c r="F378" s="4"/>
      <c r="G378" s="4">
        <v>2</v>
      </c>
      <c r="H378" s="4"/>
      <c r="I378" s="4"/>
      <c r="J378" s="4">
        <v>2</v>
      </c>
      <c r="K378" s="4"/>
      <c r="L378" s="4"/>
      <c r="M378" s="4">
        <v>2</v>
      </c>
    </row>
    <row r="379" spans="1:13" ht="15.75" thickBot="1" x14ac:dyDescent="0.3">
      <c r="A379" s="10" t="s">
        <v>15</v>
      </c>
      <c r="B379" s="32"/>
      <c r="C379" s="4"/>
      <c r="D379" s="4">
        <v>100</v>
      </c>
      <c r="E379" s="4"/>
      <c r="F379" s="4"/>
      <c r="G379" s="4">
        <v>100</v>
      </c>
      <c r="H379" s="4"/>
      <c r="I379" s="4"/>
      <c r="J379" s="4">
        <v>100</v>
      </c>
      <c r="K379" s="4"/>
      <c r="L379" s="4"/>
      <c r="M379" s="4">
        <v>100</v>
      </c>
    </row>
    <row r="381" spans="1:13" ht="15.75" thickBot="1" x14ac:dyDescent="0.3"/>
    <row r="382" spans="1:13" ht="20.25" x14ac:dyDescent="0.25">
      <c r="A382" s="217" t="s">
        <v>157</v>
      </c>
      <c r="B382" s="218"/>
      <c r="C382" s="218"/>
      <c r="D382" s="218"/>
      <c r="E382" s="218"/>
      <c r="F382" s="218"/>
      <c r="G382" s="218"/>
      <c r="H382" s="218"/>
      <c r="I382" s="218"/>
      <c r="J382" s="218"/>
      <c r="K382" s="218"/>
      <c r="L382" s="218"/>
      <c r="M382" s="219"/>
    </row>
    <row r="383" spans="1:13" x14ac:dyDescent="0.25">
      <c r="A383" s="20" t="s">
        <v>16</v>
      </c>
      <c r="B383" s="220" t="s">
        <v>153</v>
      </c>
      <c r="C383" s="221"/>
      <c r="D383" s="221"/>
      <c r="E383" s="221"/>
      <c r="F383" s="221"/>
      <c r="G383" s="221"/>
      <c r="H383" s="221"/>
      <c r="I383" s="221"/>
      <c r="J383" s="221"/>
      <c r="K383" s="221"/>
      <c r="L383" s="221"/>
      <c r="M383" s="222"/>
    </row>
    <row r="384" spans="1:13" x14ac:dyDescent="0.25">
      <c r="A384" s="20" t="s">
        <v>19</v>
      </c>
      <c r="B384" s="223" t="s">
        <v>154</v>
      </c>
      <c r="C384" s="224"/>
      <c r="D384" s="224"/>
      <c r="E384" s="224"/>
      <c r="F384" s="224"/>
      <c r="G384" s="224"/>
      <c r="H384" s="224"/>
      <c r="I384" s="224"/>
      <c r="J384" s="224"/>
      <c r="K384" s="224"/>
      <c r="L384" s="224"/>
      <c r="M384" s="225"/>
    </row>
    <row r="385" spans="1:13" x14ac:dyDescent="0.25">
      <c r="A385" s="21"/>
      <c r="M385" s="22"/>
    </row>
    <row r="386" spans="1:13" x14ac:dyDescent="0.25">
      <c r="A386" s="226" t="s">
        <v>21</v>
      </c>
      <c r="B386" s="7" t="s">
        <v>22</v>
      </c>
      <c r="C386" s="223" t="s">
        <v>23</v>
      </c>
      <c r="D386" s="224"/>
      <c r="E386" s="224"/>
      <c r="F386" s="224"/>
      <c r="G386" s="224"/>
      <c r="H386" s="224"/>
      <c r="I386" s="224"/>
      <c r="J386" s="224"/>
      <c r="K386" s="224"/>
      <c r="L386" s="224"/>
      <c r="M386" s="225"/>
    </row>
    <row r="387" spans="1:13" x14ac:dyDescent="0.25">
      <c r="A387" s="227"/>
      <c r="B387" s="7" t="s">
        <v>24</v>
      </c>
      <c r="C387" s="220" t="s">
        <v>155</v>
      </c>
      <c r="D387" s="221"/>
      <c r="E387" s="221"/>
      <c r="F387" s="221"/>
      <c r="G387" s="221"/>
      <c r="H387" s="221"/>
      <c r="I387" s="221"/>
      <c r="J387" s="221"/>
      <c r="K387" s="221"/>
      <c r="L387" s="221"/>
      <c r="M387" s="222"/>
    </row>
    <row r="388" spans="1:13" x14ac:dyDescent="0.25">
      <c r="A388" s="227"/>
      <c r="B388" s="7" t="s">
        <v>26</v>
      </c>
      <c r="C388" s="220" t="s">
        <v>156</v>
      </c>
      <c r="D388" s="221"/>
      <c r="E388" s="221"/>
      <c r="F388" s="221"/>
      <c r="G388" s="221"/>
      <c r="H388" s="221"/>
      <c r="I388" s="221"/>
      <c r="J388" s="221"/>
      <c r="K388" s="221"/>
      <c r="L388" s="221"/>
      <c r="M388" s="222"/>
    </row>
    <row r="389" spans="1:13" ht="45" x14ac:dyDescent="0.25">
      <c r="A389" s="228"/>
      <c r="B389" s="7" t="s">
        <v>28</v>
      </c>
      <c r="C389" s="220" t="s">
        <v>29</v>
      </c>
      <c r="D389" s="221"/>
      <c r="E389" s="221"/>
      <c r="F389" s="221"/>
      <c r="G389" s="221"/>
      <c r="H389" s="221"/>
      <c r="I389" s="221"/>
      <c r="J389" s="221"/>
      <c r="K389" s="221"/>
      <c r="L389" s="221"/>
      <c r="M389" s="222"/>
    </row>
    <row r="390" spans="1:13" ht="15.75" thickBot="1" x14ac:dyDescent="0.3">
      <c r="A390" s="21"/>
      <c r="M390" s="22"/>
    </row>
    <row r="391" spans="1:13" ht="15.75" thickBot="1" x14ac:dyDescent="0.3">
      <c r="A391" s="8" t="s">
        <v>0</v>
      </c>
      <c r="B391" s="9" t="s">
        <v>1</v>
      </c>
      <c r="C391" s="9" t="s">
        <v>2</v>
      </c>
      <c r="D391" s="9" t="s">
        <v>3</v>
      </c>
      <c r="E391" s="9" t="s">
        <v>4</v>
      </c>
      <c r="F391" s="9" t="s">
        <v>5</v>
      </c>
      <c r="G391" s="9" t="s">
        <v>6</v>
      </c>
      <c r="H391" s="9" t="s">
        <v>7</v>
      </c>
      <c r="I391" s="9" t="s">
        <v>8</v>
      </c>
      <c r="J391" s="9" t="s">
        <v>9</v>
      </c>
      <c r="K391" s="9" t="s">
        <v>10</v>
      </c>
      <c r="L391" s="9" t="s">
        <v>11</v>
      </c>
      <c r="M391" s="25" t="s">
        <v>12</v>
      </c>
    </row>
    <row r="392" spans="1:13" ht="15.75" thickBot="1" x14ac:dyDescent="0.3">
      <c r="A392" s="10" t="s">
        <v>13</v>
      </c>
      <c r="B392" s="31"/>
      <c r="C392" s="30"/>
      <c r="D392" s="30">
        <v>2</v>
      </c>
      <c r="E392" s="30"/>
      <c r="F392" s="30"/>
      <c r="G392" s="30">
        <v>0</v>
      </c>
      <c r="H392" s="30"/>
      <c r="I392" s="30"/>
      <c r="J392" s="30">
        <v>0</v>
      </c>
      <c r="K392" s="30">
        <v>0</v>
      </c>
      <c r="L392" s="30">
        <v>2</v>
      </c>
      <c r="M392" s="30">
        <f>SUM(B392:L392)</f>
        <v>4</v>
      </c>
    </row>
    <row r="393" spans="1:13" ht="15.75" thickBot="1" x14ac:dyDescent="0.3">
      <c r="A393" s="10" t="s">
        <v>14</v>
      </c>
      <c r="B393" s="32"/>
      <c r="C393" s="4"/>
      <c r="D393" s="4">
        <v>4</v>
      </c>
      <c r="E393" s="4"/>
      <c r="F393" s="4"/>
      <c r="G393" s="4">
        <v>4</v>
      </c>
      <c r="H393" s="4"/>
      <c r="I393" s="4"/>
      <c r="J393" s="4">
        <v>4</v>
      </c>
      <c r="K393" s="4"/>
      <c r="L393" s="4"/>
      <c r="M393" s="4">
        <v>4</v>
      </c>
    </row>
    <row r="394" spans="1:13" ht="15.75" thickBot="1" x14ac:dyDescent="0.3">
      <c r="A394" s="10" t="s">
        <v>15</v>
      </c>
      <c r="B394" s="32"/>
      <c r="C394" s="4"/>
      <c r="D394" s="60">
        <f>D392/D393</f>
        <v>0.5</v>
      </c>
      <c r="E394" s="4"/>
      <c r="F394" s="4"/>
      <c r="G394" s="60">
        <f>G392/G393</f>
        <v>0</v>
      </c>
      <c r="H394" s="4"/>
      <c r="I394" s="4"/>
      <c r="J394" s="60">
        <f>J392/J393</f>
        <v>0</v>
      </c>
      <c r="K394" s="4"/>
      <c r="L394" s="4"/>
      <c r="M394" s="60">
        <f>M392/M393</f>
        <v>1</v>
      </c>
    </row>
    <row r="396" spans="1:13" ht="15.75" thickBot="1" x14ac:dyDescent="0.3"/>
    <row r="397" spans="1:13" ht="20.25" x14ac:dyDescent="0.25">
      <c r="A397" s="217" t="s">
        <v>158</v>
      </c>
      <c r="B397" s="218"/>
      <c r="C397" s="218"/>
      <c r="D397" s="218"/>
      <c r="E397" s="218"/>
      <c r="F397" s="218"/>
      <c r="G397" s="218"/>
      <c r="H397" s="218"/>
      <c r="I397" s="218"/>
      <c r="J397" s="218"/>
      <c r="K397" s="218"/>
      <c r="L397" s="218"/>
      <c r="M397" s="219"/>
    </row>
    <row r="398" spans="1:13" x14ac:dyDescent="0.25">
      <c r="A398" s="20" t="s">
        <v>16</v>
      </c>
      <c r="B398" s="220" t="s">
        <v>159</v>
      </c>
      <c r="C398" s="221"/>
      <c r="D398" s="221"/>
      <c r="E398" s="221"/>
      <c r="F398" s="221"/>
      <c r="G398" s="221"/>
      <c r="H398" s="221"/>
      <c r="I398" s="221"/>
      <c r="J398" s="221"/>
      <c r="K398" s="221"/>
      <c r="L398" s="221"/>
      <c r="M398" s="222"/>
    </row>
    <row r="399" spans="1:13" x14ac:dyDescent="0.25">
      <c r="A399" s="20" t="s">
        <v>19</v>
      </c>
      <c r="B399" s="223" t="s">
        <v>160</v>
      </c>
      <c r="C399" s="224"/>
      <c r="D399" s="224"/>
      <c r="E399" s="224"/>
      <c r="F399" s="224"/>
      <c r="G399" s="224"/>
      <c r="H399" s="224"/>
      <c r="I399" s="224"/>
      <c r="J399" s="224"/>
      <c r="K399" s="224"/>
      <c r="L399" s="224"/>
      <c r="M399" s="225"/>
    </row>
    <row r="400" spans="1:13" x14ac:dyDescent="0.25">
      <c r="A400" s="21"/>
      <c r="M400" s="22"/>
    </row>
    <row r="401" spans="1:13" x14ac:dyDescent="0.25">
      <c r="A401" s="226" t="s">
        <v>21</v>
      </c>
      <c r="B401" s="7" t="s">
        <v>22</v>
      </c>
      <c r="C401" s="223" t="s">
        <v>23</v>
      </c>
      <c r="D401" s="224"/>
      <c r="E401" s="224"/>
      <c r="F401" s="224"/>
      <c r="G401" s="224"/>
      <c r="H401" s="224"/>
      <c r="I401" s="224"/>
      <c r="J401" s="224"/>
      <c r="K401" s="224"/>
      <c r="L401" s="224"/>
      <c r="M401" s="225"/>
    </row>
    <row r="402" spans="1:13" x14ac:dyDescent="0.25">
      <c r="A402" s="227"/>
      <c r="B402" s="7" t="s">
        <v>24</v>
      </c>
      <c r="C402" s="220" t="s">
        <v>161</v>
      </c>
      <c r="D402" s="221"/>
      <c r="E402" s="221"/>
      <c r="F402" s="221"/>
      <c r="G402" s="221"/>
      <c r="H402" s="221"/>
      <c r="I402" s="221"/>
      <c r="J402" s="221"/>
      <c r="K402" s="221"/>
      <c r="L402" s="221"/>
      <c r="M402" s="222"/>
    </row>
    <row r="403" spans="1:13" x14ac:dyDescent="0.25">
      <c r="A403" s="227"/>
      <c r="B403" s="7" t="s">
        <v>26</v>
      </c>
      <c r="C403" s="220" t="s">
        <v>162</v>
      </c>
      <c r="D403" s="221"/>
      <c r="E403" s="221"/>
      <c r="F403" s="221"/>
      <c r="G403" s="221"/>
      <c r="H403" s="221"/>
      <c r="I403" s="221"/>
      <c r="J403" s="221"/>
      <c r="K403" s="221"/>
      <c r="L403" s="221"/>
      <c r="M403" s="222"/>
    </row>
    <row r="404" spans="1:13" ht="45" x14ac:dyDescent="0.25">
      <c r="A404" s="228"/>
      <c r="B404" s="7" t="s">
        <v>28</v>
      </c>
      <c r="C404" s="220" t="s">
        <v>29</v>
      </c>
      <c r="D404" s="221"/>
      <c r="E404" s="221"/>
      <c r="F404" s="221"/>
      <c r="G404" s="221"/>
      <c r="H404" s="221"/>
      <c r="I404" s="221"/>
      <c r="J404" s="221"/>
      <c r="K404" s="221"/>
      <c r="L404" s="221"/>
      <c r="M404" s="222"/>
    </row>
    <row r="405" spans="1:13" ht="15.75" thickBot="1" x14ac:dyDescent="0.3">
      <c r="A405" s="21"/>
      <c r="M405" s="22"/>
    </row>
    <row r="406" spans="1:13" ht="15.75" thickBot="1" x14ac:dyDescent="0.3">
      <c r="A406" s="8" t="s">
        <v>0</v>
      </c>
      <c r="B406" s="9" t="s">
        <v>1</v>
      </c>
      <c r="C406" s="9" t="s">
        <v>2</v>
      </c>
      <c r="D406" s="9" t="s">
        <v>3</v>
      </c>
      <c r="E406" s="9" t="s">
        <v>4</v>
      </c>
      <c r="F406" s="9" t="s">
        <v>5</v>
      </c>
      <c r="G406" s="9" t="s">
        <v>6</v>
      </c>
      <c r="H406" s="9" t="s">
        <v>7</v>
      </c>
      <c r="I406" s="9" t="s">
        <v>8</v>
      </c>
      <c r="J406" s="9" t="s">
        <v>9</v>
      </c>
      <c r="K406" s="9" t="s">
        <v>10</v>
      </c>
      <c r="L406" s="9" t="s">
        <v>11</v>
      </c>
      <c r="M406" s="25" t="s">
        <v>12</v>
      </c>
    </row>
    <row r="407" spans="1:13" ht="15.75" thickBot="1" x14ac:dyDescent="0.3">
      <c r="A407" s="10" t="s">
        <v>13</v>
      </c>
      <c r="B407" s="31"/>
      <c r="C407" s="30"/>
      <c r="D407" s="30">
        <v>5</v>
      </c>
      <c r="E407" s="30"/>
      <c r="F407" s="30"/>
      <c r="G407" s="30">
        <v>5</v>
      </c>
      <c r="H407" s="30"/>
      <c r="I407" s="30"/>
      <c r="J407" s="30">
        <v>5</v>
      </c>
      <c r="K407" s="30"/>
      <c r="L407" s="30"/>
      <c r="M407" s="30">
        <v>5</v>
      </c>
    </row>
    <row r="408" spans="1:13" ht="15.75" thickBot="1" x14ac:dyDescent="0.3">
      <c r="A408" s="10" t="s">
        <v>14</v>
      </c>
      <c r="B408" s="32"/>
      <c r="C408" s="4"/>
      <c r="D408" s="4">
        <v>5</v>
      </c>
      <c r="E408" s="4"/>
      <c r="F408" s="4"/>
      <c r="G408" s="4">
        <v>5</v>
      </c>
      <c r="H408" s="4"/>
      <c r="I408" s="4"/>
      <c r="J408" s="4">
        <v>5</v>
      </c>
      <c r="K408" s="4"/>
      <c r="L408" s="4"/>
      <c r="M408" s="4">
        <v>5</v>
      </c>
    </row>
    <row r="409" spans="1:13" ht="15.75" thickBot="1" x14ac:dyDescent="0.3">
      <c r="A409" s="10" t="s">
        <v>15</v>
      </c>
      <c r="B409" s="32"/>
      <c r="C409" s="4"/>
      <c r="D409" s="4">
        <v>100</v>
      </c>
      <c r="E409" s="4"/>
      <c r="F409" s="4"/>
      <c r="G409" s="4">
        <v>100</v>
      </c>
      <c r="H409" s="4"/>
      <c r="I409" s="4"/>
      <c r="J409" s="4">
        <v>100</v>
      </c>
      <c r="K409" s="4"/>
      <c r="L409" s="4"/>
      <c r="M409" s="4">
        <v>100</v>
      </c>
    </row>
    <row r="411" spans="1:13" ht="15.75" thickBot="1" x14ac:dyDescent="0.3"/>
    <row r="412" spans="1:13" ht="20.25" x14ac:dyDescent="0.25">
      <c r="A412" s="217" t="s">
        <v>163</v>
      </c>
      <c r="B412" s="218"/>
      <c r="C412" s="218"/>
      <c r="D412" s="218"/>
      <c r="E412" s="218"/>
      <c r="F412" s="218"/>
      <c r="G412" s="218"/>
      <c r="H412" s="218"/>
      <c r="I412" s="218"/>
      <c r="J412" s="218"/>
      <c r="K412" s="218"/>
      <c r="L412" s="218"/>
      <c r="M412" s="219"/>
    </row>
    <row r="413" spans="1:13" x14ac:dyDescent="0.25">
      <c r="A413" s="20" t="s">
        <v>16</v>
      </c>
      <c r="B413" s="220" t="s">
        <v>164</v>
      </c>
      <c r="C413" s="221"/>
      <c r="D413" s="221"/>
      <c r="E413" s="221"/>
      <c r="F413" s="221"/>
      <c r="G413" s="221"/>
      <c r="H413" s="221"/>
      <c r="I413" s="221"/>
      <c r="J413" s="221"/>
      <c r="K413" s="221"/>
      <c r="L413" s="221"/>
      <c r="M413" s="222"/>
    </row>
    <row r="414" spans="1:13" ht="28.5" customHeight="1" x14ac:dyDescent="0.25">
      <c r="A414" s="20" t="s">
        <v>19</v>
      </c>
      <c r="B414" s="223" t="s">
        <v>165</v>
      </c>
      <c r="C414" s="224"/>
      <c r="D414" s="224"/>
      <c r="E414" s="224"/>
      <c r="F414" s="224"/>
      <c r="G414" s="224"/>
      <c r="H414" s="224"/>
      <c r="I414" s="224"/>
      <c r="J414" s="224"/>
      <c r="K414" s="224"/>
      <c r="L414" s="224"/>
      <c r="M414" s="225"/>
    </row>
    <row r="415" spans="1:13" x14ac:dyDescent="0.25">
      <c r="A415" s="21"/>
      <c r="M415" s="22"/>
    </row>
    <row r="416" spans="1:13" x14ac:dyDescent="0.25">
      <c r="A416" s="226" t="s">
        <v>21</v>
      </c>
      <c r="B416" s="7" t="s">
        <v>22</v>
      </c>
      <c r="C416" s="223" t="s">
        <v>23</v>
      </c>
      <c r="D416" s="224"/>
      <c r="E416" s="224"/>
      <c r="F416" s="224"/>
      <c r="G416" s="224"/>
      <c r="H416" s="224"/>
      <c r="I416" s="224"/>
      <c r="J416" s="224"/>
      <c r="K416" s="224"/>
      <c r="L416" s="224"/>
      <c r="M416" s="225"/>
    </row>
    <row r="417" spans="1:13" x14ac:dyDescent="0.25">
      <c r="A417" s="227"/>
      <c r="B417" s="7" t="s">
        <v>24</v>
      </c>
      <c r="C417" s="220" t="s">
        <v>166</v>
      </c>
      <c r="D417" s="221"/>
      <c r="E417" s="221"/>
      <c r="F417" s="221"/>
      <c r="G417" s="221"/>
      <c r="H417" s="221"/>
      <c r="I417" s="221"/>
      <c r="J417" s="221"/>
      <c r="K417" s="221"/>
      <c r="L417" s="221"/>
      <c r="M417" s="222"/>
    </row>
    <row r="418" spans="1:13" x14ac:dyDescent="0.25">
      <c r="A418" s="227"/>
      <c r="B418" s="7" t="s">
        <v>26</v>
      </c>
      <c r="C418" s="220" t="s">
        <v>167</v>
      </c>
      <c r="D418" s="221"/>
      <c r="E418" s="221"/>
      <c r="F418" s="221"/>
      <c r="G418" s="221"/>
      <c r="H418" s="221"/>
      <c r="I418" s="221"/>
      <c r="J418" s="221"/>
      <c r="K418" s="221"/>
      <c r="L418" s="221"/>
      <c r="M418" s="222"/>
    </row>
    <row r="419" spans="1:13" ht="45" x14ac:dyDescent="0.25">
      <c r="A419" s="228"/>
      <c r="B419" s="7" t="s">
        <v>28</v>
      </c>
      <c r="C419" s="220" t="s">
        <v>29</v>
      </c>
      <c r="D419" s="221"/>
      <c r="E419" s="221"/>
      <c r="F419" s="221"/>
      <c r="G419" s="221"/>
      <c r="H419" s="221"/>
      <c r="I419" s="221"/>
      <c r="J419" s="221"/>
      <c r="K419" s="221"/>
      <c r="L419" s="221"/>
      <c r="M419" s="222"/>
    </row>
    <row r="420" spans="1:13" ht="15.75" thickBot="1" x14ac:dyDescent="0.3">
      <c r="A420" s="21"/>
      <c r="M420" s="22"/>
    </row>
    <row r="421" spans="1:13" ht="15.75" thickBot="1" x14ac:dyDescent="0.3">
      <c r="A421" s="8" t="s">
        <v>0</v>
      </c>
      <c r="B421" s="9" t="s">
        <v>1</v>
      </c>
      <c r="C421" s="9" t="s">
        <v>2</v>
      </c>
      <c r="D421" s="9" t="s">
        <v>3</v>
      </c>
      <c r="E421" s="9" t="s">
        <v>4</v>
      </c>
      <c r="F421" s="9" t="s">
        <v>5</v>
      </c>
      <c r="G421" s="9" t="s">
        <v>6</v>
      </c>
      <c r="H421" s="9" t="s">
        <v>7</v>
      </c>
      <c r="I421" s="9" t="s">
        <v>8</v>
      </c>
      <c r="J421" s="9" t="s">
        <v>9</v>
      </c>
      <c r="K421" s="9" t="s">
        <v>10</v>
      </c>
      <c r="L421" s="9" t="s">
        <v>11</v>
      </c>
      <c r="M421" s="25" t="s">
        <v>12</v>
      </c>
    </row>
    <row r="422" spans="1:13" ht="15.75" thickBot="1" x14ac:dyDescent="0.3">
      <c r="A422" s="10" t="s">
        <v>13</v>
      </c>
      <c r="B422" s="31"/>
      <c r="C422" s="30"/>
      <c r="D422" s="30">
        <v>5</v>
      </c>
      <c r="E422" s="30">
        <v>5</v>
      </c>
      <c r="F422" s="30">
        <v>5</v>
      </c>
      <c r="G422" s="30">
        <v>5</v>
      </c>
      <c r="H422" s="30"/>
      <c r="I422" s="30"/>
      <c r="J422" s="30">
        <v>5</v>
      </c>
      <c r="K422" s="30"/>
      <c r="L422" s="30"/>
      <c r="M422" s="30">
        <v>5</v>
      </c>
    </row>
    <row r="423" spans="1:13" ht="15.75" thickBot="1" x14ac:dyDescent="0.3">
      <c r="A423" s="10" t="s">
        <v>14</v>
      </c>
      <c r="B423" s="32"/>
      <c r="C423" s="4"/>
      <c r="D423" s="4">
        <v>5</v>
      </c>
      <c r="E423" s="4">
        <v>5</v>
      </c>
      <c r="F423" s="4">
        <v>5</v>
      </c>
      <c r="G423" s="4">
        <v>5</v>
      </c>
      <c r="H423" s="4"/>
      <c r="I423" s="4"/>
      <c r="J423" s="4">
        <v>5</v>
      </c>
      <c r="K423" s="4"/>
      <c r="L423" s="4"/>
      <c r="M423" s="4">
        <v>5</v>
      </c>
    </row>
    <row r="424" spans="1:13" ht="15.75" thickBot="1" x14ac:dyDescent="0.3">
      <c r="A424" s="10" t="s">
        <v>15</v>
      </c>
      <c r="B424" s="32"/>
      <c r="C424" s="4"/>
      <c r="D424" s="88">
        <f>D422/D423</f>
        <v>1</v>
      </c>
      <c r="E424" s="4"/>
      <c r="F424" s="4"/>
      <c r="G424" s="88">
        <f>G422/G423</f>
        <v>1</v>
      </c>
      <c r="H424" s="4"/>
      <c r="I424" s="4"/>
      <c r="J424" s="4">
        <v>100</v>
      </c>
      <c r="K424" s="4"/>
      <c r="L424" s="4"/>
      <c r="M424" s="4">
        <v>100</v>
      </c>
    </row>
    <row r="426" spans="1:13" ht="15.75" thickBot="1" x14ac:dyDescent="0.3"/>
    <row r="427" spans="1:13" ht="20.25" x14ac:dyDescent="0.25">
      <c r="A427" s="217" t="s">
        <v>171</v>
      </c>
      <c r="B427" s="218"/>
      <c r="C427" s="218"/>
      <c r="D427" s="218"/>
      <c r="E427" s="218"/>
      <c r="F427" s="218"/>
      <c r="G427" s="218"/>
      <c r="H427" s="218"/>
      <c r="I427" s="218"/>
      <c r="J427" s="218"/>
      <c r="K427" s="218"/>
      <c r="L427" s="218"/>
      <c r="M427" s="219"/>
    </row>
    <row r="428" spans="1:13" x14ac:dyDescent="0.25">
      <c r="A428" s="20" t="s">
        <v>16</v>
      </c>
      <c r="B428" s="220" t="s">
        <v>168</v>
      </c>
      <c r="C428" s="221"/>
      <c r="D428" s="221"/>
      <c r="E428" s="221"/>
      <c r="F428" s="221"/>
      <c r="G428" s="221"/>
      <c r="H428" s="221"/>
      <c r="I428" s="221"/>
      <c r="J428" s="221"/>
      <c r="K428" s="221"/>
      <c r="L428" s="221"/>
      <c r="M428" s="222"/>
    </row>
    <row r="429" spans="1:13" x14ac:dyDescent="0.25">
      <c r="A429" s="20" t="s">
        <v>19</v>
      </c>
      <c r="B429" s="223" t="s">
        <v>169</v>
      </c>
      <c r="C429" s="224"/>
      <c r="D429" s="224"/>
      <c r="E429" s="224"/>
      <c r="F429" s="224"/>
      <c r="G429" s="224"/>
      <c r="H429" s="224"/>
      <c r="I429" s="224"/>
      <c r="J429" s="224"/>
      <c r="K429" s="224"/>
      <c r="L429" s="224"/>
      <c r="M429" s="225"/>
    </row>
    <row r="430" spans="1:13" x14ac:dyDescent="0.25">
      <c r="A430" s="21"/>
      <c r="M430" s="22"/>
    </row>
    <row r="431" spans="1:13" x14ac:dyDescent="0.25">
      <c r="A431" s="226" t="s">
        <v>21</v>
      </c>
      <c r="B431" s="7" t="s">
        <v>22</v>
      </c>
      <c r="C431" s="223" t="s">
        <v>23</v>
      </c>
      <c r="D431" s="224"/>
      <c r="E431" s="224"/>
      <c r="F431" s="224"/>
      <c r="G431" s="224"/>
      <c r="H431" s="224"/>
      <c r="I431" s="224"/>
      <c r="J431" s="224"/>
      <c r="K431" s="224"/>
      <c r="L431" s="224"/>
      <c r="M431" s="225"/>
    </row>
    <row r="432" spans="1:13" x14ac:dyDescent="0.25">
      <c r="A432" s="227"/>
      <c r="B432" s="7" t="s">
        <v>24</v>
      </c>
      <c r="C432" s="220" t="s">
        <v>170</v>
      </c>
      <c r="D432" s="221"/>
      <c r="E432" s="221"/>
      <c r="F432" s="221"/>
      <c r="G432" s="221"/>
      <c r="H432" s="221"/>
      <c r="I432" s="221"/>
      <c r="J432" s="221"/>
      <c r="K432" s="221"/>
      <c r="L432" s="221"/>
      <c r="M432" s="222"/>
    </row>
    <row r="433" spans="1:13" x14ac:dyDescent="0.25">
      <c r="A433" s="227"/>
      <c r="B433" s="7" t="s">
        <v>26</v>
      </c>
      <c r="C433" s="220" t="s">
        <v>212</v>
      </c>
      <c r="D433" s="221"/>
      <c r="E433" s="221"/>
      <c r="F433" s="221"/>
      <c r="G433" s="221"/>
      <c r="H433" s="221"/>
      <c r="I433" s="221"/>
      <c r="J433" s="221"/>
      <c r="K433" s="221"/>
      <c r="L433" s="221"/>
      <c r="M433" s="222"/>
    </row>
    <row r="434" spans="1:13" ht="45" x14ac:dyDescent="0.25">
      <c r="A434" s="228"/>
      <c r="B434" s="7" t="s">
        <v>28</v>
      </c>
      <c r="C434" s="220" t="s">
        <v>29</v>
      </c>
      <c r="D434" s="221"/>
      <c r="E434" s="221"/>
      <c r="F434" s="221"/>
      <c r="G434" s="221"/>
      <c r="H434" s="221"/>
      <c r="I434" s="221"/>
      <c r="J434" s="221"/>
      <c r="K434" s="221"/>
      <c r="L434" s="221"/>
      <c r="M434" s="222"/>
    </row>
    <row r="435" spans="1:13" ht="15.75" thickBot="1" x14ac:dyDescent="0.3">
      <c r="A435" s="21"/>
      <c r="M435" s="22"/>
    </row>
    <row r="436" spans="1:13" ht="15.75" thickBot="1" x14ac:dyDescent="0.3">
      <c r="A436" s="8" t="s">
        <v>0</v>
      </c>
      <c r="B436" s="9" t="s">
        <v>1</v>
      </c>
      <c r="C436" s="9" t="s">
        <v>2</v>
      </c>
      <c r="D436" s="9" t="s">
        <v>3</v>
      </c>
      <c r="E436" s="9" t="s">
        <v>4</v>
      </c>
      <c r="F436" s="9" t="s">
        <v>5</v>
      </c>
      <c r="G436" s="9" t="s">
        <v>6</v>
      </c>
      <c r="H436" s="9" t="s">
        <v>7</v>
      </c>
      <c r="I436" s="9" t="s">
        <v>8</v>
      </c>
      <c r="J436" s="9" t="s">
        <v>9</v>
      </c>
      <c r="K436" s="9" t="s">
        <v>10</v>
      </c>
      <c r="L436" s="9" t="s">
        <v>11</v>
      </c>
      <c r="M436" s="25" t="s">
        <v>12</v>
      </c>
    </row>
    <row r="437" spans="1:13" ht="15.75" thickBot="1" x14ac:dyDescent="0.3">
      <c r="A437" s="10" t="s">
        <v>13</v>
      </c>
      <c r="B437" s="31"/>
      <c r="C437" s="30"/>
      <c r="D437" s="30">
        <v>351</v>
      </c>
      <c r="E437" s="30"/>
      <c r="F437" s="30"/>
      <c r="G437" s="30">
        <v>342</v>
      </c>
      <c r="H437" s="30"/>
      <c r="I437" s="30"/>
      <c r="J437" s="30">
        <v>290</v>
      </c>
      <c r="K437" s="30"/>
      <c r="L437" s="30"/>
      <c r="M437" s="30">
        <v>290</v>
      </c>
    </row>
    <row r="438" spans="1:13" ht="15.75" thickBot="1" x14ac:dyDescent="0.3">
      <c r="A438" s="10" t="s">
        <v>14</v>
      </c>
      <c r="B438" s="32"/>
      <c r="C438" s="4"/>
      <c r="D438" s="4">
        <v>513</v>
      </c>
      <c r="E438" s="4"/>
      <c r="F438" s="4"/>
      <c r="G438" s="4">
        <v>513</v>
      </c>
      <c r="H438" s="4"/>
      <c r="I438" s="4"/>
      <c r="J438" s="4">
        <v>569</v>
      </c>
      <c r="K438" s="4"/>
      <c r="L438" s="4"/>
      <c r="M438" s="4">
        <v>545</v>
      </c>
    </row>
    <row r="439" spans="1:13" ht="15.75" thickBot="1" x14ac:dyDescent="0.3">
      <c r="A439" s="10" t="s">
        <v>15</v>
      </c>
      <c r="B439" s="32"/>
      <c r="C439" s="4"/>
      <c r="D439" s="91">
        <f>D437/D438</f>
        <v>0.68421052631578949</v>
      </c>
      <c r="E439" s="4"/>
      <c r="F439" s="4"/>
      <c r="G439" s="110">
        <f>G437/G438</f>
        <v>0.66666666666666663</v>
      </c>
      <c r="H439" s="4"/>
      <c r="I439" s="4"/>
      <c r="J439" s="119">
        <f>J437/J438</f>
        <v>0.50966608084358522</v>
      </c>
      <c r="K439" s="4"/>
      <c r="L439" s="4"/>
      <c r="M439" s="119">
        <f>M437/M438</f>
        <v>0.5321100917431193</v>
      </c>
    </row>
    <row r="441" spans="1:13" ht="15.75" thickBot="1" x14ac:dyDescent="0.3"/>
    <row r="442" spans="1:13" ht="20.25" x14ac:dyDescent="0.25">
      <c r="A442" s="217" t="s">
        <v>172</v>
      </c>
      <c r="B442" s="218"/>
      <c r="C442" s="218"/>
      <c r="D442" s="218"/>
      <c r="E442" s="218"/>
      <c r="F442" s="218"/>
      <c r="G442" s="218"/>
      <c r="H442" s="218"/>
      <c r="I442" s="218"/>
      <c r="J442" s="218"/>
      <c r="K442" s="218"/>
      <c r="L442" s="218"/>
      <c r="M442" s="219"/>
    </row>
    <row r="443" spans="1:13" x14ac:dyDescent="0.25">
      <c r="A443" s="20" t="s">
        <v>16</v>
      </c>
      <c r="B443" s="220" t="s">
        <v>173</v>
      </c>
      <c r="C443" s="221"/>
      <c r="D443" s="221"/>
      <c r="E443" s="221"/>
      <c r="F443" s="221"/>
      <c r="G443" s="221"/>
      <c r="H443" s="221"/>
      <c r="I443" s="221"/>
      <c r="J443" s="221"/>
      <c r="K443" s="221"/>
      <c r="L443" s="221"/>
      <c r="M443" s="222"/>
    </row>
    <row r="444" spans="1:13" x14ac:dyDescent="0.25">
      <c r="A444" s="20" t="s">
        <v>19</v>
      </c>
      <c r="B444" s="223" t="s">
        <v>174</v>
      </c>
      <c r="C444" s="224"/>
      <c r="D444" s="224"/>
      <c r="E444" s="224"/>
      <c r="F444" s="224"/>
      <c r="G444" s="224"/>
      <c r="H444" s="224"/>
      <c r="I444" s="224"/>
      <c r="J444" s="224"/>
      <c r="K444" s="224"/>
      <c r="L444" s="224"/>
      <c r="M444" s="225"/>
    </row>
    <row r="445" spans="1:13" x14ac:dyDescent="0.25">
      <c r="A445" s="21"/>
      <c r="M445" s="22"/>
    </row>
    <row r="446" spans="1:13" x14ac:dyDescent="0.25">
      <c r="A446" s="226" t="s">
        <v>21</v>
      </c>
      <c r="B446" s="7" t="s">
        <v>22</v>
      </c>
      <c r="C446" s="223" t="s">
        <v>23</v>
      </c>
      <c r="D446" s="224"/>
      <c r="E446" s="224"/>
      <c r="F446" s="224"/>
      <c r="G446" s="224"/>
      <c r="H446" s="224"/>
      <c r="I446" s="224"/>
      <c r="J446" s="224"/>
      <c r="K446" s="224"/>
      <c r="L446" s="224"/>
      <c r="M446" s="225"/>
    </row>
    <row r="447" spans="1:13" x14ac:dyDescent="0.25">
      <c r="A447" s="227"/>
      <c r="B447" s="7" t="s">
        <v>24</v>
      </c>
      <c r="C447" s="220" t="s">
        <v>170</v>
      </c>
      <c r="D447" s="221"/>
      <c r="E447" s="221"/>
      <c r="F447" s="221"/>
      <c r="G447" s="221"/>
      <c r="H447" s="221"/>
      <c r="I447" s="221"/>
      <c r="J447" s="221"/>
      <c r="K447" s="221"/>
      <c r="L447" s="221"/>
      <c r="M447" s="222"/>
    </row>
    <row r="448" spans="1:13" x14ac:dyDescent="0.25">
      <c r="A448" s="227"/>
      <c r="B448" s="7" t="s">
        <v>26</v>
      </c>
      <c r="C448" s="220" t="s">
        <v>175</v>
      </c>
      <c r="D448" s="221"/>
      <c r="E448" s="221"/>
      <c r="F448" s="221"/>
      <c r="G448" s="221"/>
      <c r="H448" s="221"/>
      <c r="I448" s="221"/>
      <c r="J448" s="221"/>
      <c r="K448" s="221"/>
      <c r="L448" s="221"/>
      <c r="M448" s="222"/>
    </row>
    <row r="449" spans="1:13" ht="45" x14ac:dyDescent="0.25">
      <c r="A449" s="228"/>
      <c r="B449" s="7" t="s">
        <v>28</v>
      </c>
      <c r="C449" s="220" t="s">
        <v>29</v>
      </c>
      <c r="D449" s="221"/>
      <c r="E449" s="221"/>
      <c r="F449" s="221"/>
      <c r="G449" s="221"/>
      <c r="H449" s="221"/>
      <c r="I449" s="221"/>
      <c r="J449" s="221"/>
      <c r="K449" s="221"/>
      <c r="L449" s="221"/>
      <c r="M449" s="222"/>
    </row>
    <row r="450" spans="1:13" ht="15.75" thickBot="1" x14ac:dyDescent="0.3">
      <c r="A450" s="21"/>
      <c r="M450" s="22"/>
    </row>
    <row r="451" spans="1:13" ht="15.75" thickBot="1" x14ac:dyDescent="0.3">
      <c r="A451" s="8" t="s">
        <v>0</v>
      </c>
      <c r="B451" s="9" t="s">
        <v>1</v>
      </c>
      <c r="C451" s="9" t="s">
        <v>2</v>
      </c>
      <c r="D451" s="9" t="s">
        <v>3</v>
      </c>
      <c r="E451" s="9" t="s">
        <v>4</v>
      </c>
      <c r="F451" s="9" t="s">
        <v>5</v>
      </c>
      <c r="G451" s="9" t="s">
        <v>6</v>
      </c>
      <c r="H451" s="9" t="s">
        <v>7</v>
      </c>
      <c r="I451" s="9" t="s">
        <v>8</v>
      </c>
      <c r="J451" s="9" t="s">
        <v>9</v>
      </c>
      <c r="K451" s="9" t="s">
        <v>10</v>
      </c>
      <c r="L451" s="9" t="s">
        <v>11</v>
      </c>
      <c r="M451" s="25" t="s">
        <v>12</v>
      </c>
    </row>
    <row r="452" spans="1:13" ht="15.75" thickBot="1" x14ac:dyDescent="0.3">
      <c r="A452" s="10" t="s">
        <v>13</v>
      </c>
      <c r="B452" s="31"/>
      <c r="C452" s="30"/>
      <c r="D452" s="30">
        <v>351</v>
      </c>
      <c r="E452" s="30"/>
      <c r="F452" s="30"/>
      <c r="G452" s="30">
        <v>342</v>
      </c>
      <c r="H452" s="30"/>
      <c r="I452" s="30"/>
      <c r="J452" s="30">
        <v>290</v>
      </c>
      <c r="K452" s="30"/>
      <c r="L452" s="30"/>
      <c r="M452" s="30">
        <v>290</v>
      </c>
    </row>
    <row r="453" spans="1:13" ht="15.75" thickBot="1" x14ac:dyDescent="0.3">
      <c r="A453" s="10" t="s">
        <v>14</v>
      </c>
      <c r="B453" s="32"/>
      <c r="C453" s="4"/>
      <c r="D453" s="4">
        <v>315</v>
      </c>
      <c r="E453" s="4"/>
      <c r="F453" s="4"/>
      <c r="G453" s="4">
        <v>315</v>
      </c>
      <c r="H453" s="4"/>
      <c r="I453" s="4"/>
      <c r="J453" s="4">
        <v>315</v>
      </c>
      <c r="K453" s="4"/>
      <c r="L453" s="4"/>
      <c r="M453" s="4">
        <v>315</v>
      </c>
    </row>
    <row r="454" spans="1:13" ht="15.75" thickBot="1" x14ac:dyDescent="0.3">
      <c r="A454" s="10" t="s">
        <v>15</v>
      </c>
      <c r="B454" s="32"/>
      <c r="C454" s="4"/>
      <c r="D454" s="88">
        <f>D452/D453</f>
        <v>1.1142857142857143</v>
      </c>
      <c r="E454" s="4"/>
      <c r="F454" s="4"/>
      <c r="G454" s="88">
        <f>G452/G453</f>
        <v>1.0857142857142856</v>
      </c>
      <c r="H454" s="4"/>
      <c r="I454" s="4"/>
      <c r="J454" s="88">
        <f>J452/J453</f>
        <v>0.92063492063492058</v>
      </c>
      <c r="K454" s="4"/>
      <c r="L454" s="4"/>
      <c r="M454" s="88">
        <f>M452/M453</f>
        <v>0.92063492063492058</v>
      </c>
    </row>
    <row r="456" spans="1:13" ht="15.75" thickBot="1" x14ac:dyDescent="0.3"/>
    <row r="457" spans="1:13" ht="20.25" x14ac:dyDescent="0.25">
      <c r="A457" s="217" t="s">
        <v>176</v>
      </c>
      <c r="B457" s="218"/>
      <c r="C457" s="218"/>
      <c r="D457" s="218"/>
      <c r="E457" s="218"/>
      <c r="F457" s="218"/>
      <c r="G457" s="218"/>
      <c r="H457" s="218"/>
      <c r="I457" s="218"/>
      <c r="J457" s="218"/>
      <c r="K457" s="218"/>
      <c r="L457" s="218"/>
      <c r="M457" s="219"/>
    </row>
    <row r="458" spans="1:13" x14ac:dyDescent="0.25">
      <c r="A458" s="20" t="s">
        <v>16</v>
      </c>
      <c r="B458" s="220" t="s">
        <v>177</v>
      </c>
      <c r="C458" s="221"/>
      <c r="D458" s="221"/>
      <c r="E458" s="221"/>
      <c r="F458" s="221"/>
      <c r="G458" s="221"/>
      <c r="H458" s="221"/>
      <c r="I458" s="221"/>
      <c r="J458" s="221"/>
      <c r="K458" s="221"/>
      <c r="L458" s="221"/>
      <c r="M458" s="222"/>
    </row>
    <row r="459" spans="1:13" x14ac:dyDescent="0.25">
      <c r="A459" s="20" t="s">
        <v>19</v>
      </c>
      <c r="B459" s="223" t="s">
        <v>178</v>
      </c>
      <c r="C459" s="224"/>
      <c r="D459" s="224"/>
      <c r="E459" s="224"/>
      <c r="F459" s="224"/>
      <c r="G459" s="224"/>
      <c r="H459" s="224"/>
      <c r="I459" s="224"/>
      <c r="J459" s="224"/>
      <c r="K459" s="224"/>
      <c r="L459" s="224"/>
      <c r="M459" s="225"/>
    </row>
    <row r="460" spans="1:13" x14ac:dyDescent="0.25">
      <c r="A460" s="21"/>
      <c r="M460" s="22"/>
    </row>
    <row r="461" spans="1:13" x14ac:dyDescent="0.25">
      <c r="A461" s="226" t="s">
        <v>21</v>
      </c>
      <c r="B461" s="7" t="s">
        <v>22</v>
      </c>
      <c r="C461" s="223" t="s">
        <v>23</v>
      </c>
      <c r="D461" s="224"/>
      <c r="E461" s="224"/>
      <c r="F461" s="224"/>
      <c r="G461" s="224"/>
      <c r="H461" s="224"/>
      <c r="I461" s="224"/>
      <c r="J461" s="224"/>
      <c r="K461" s="224"/>
      <c r="L461" s="224"/>
      <c r="M461" s="225"/>
    </row>
    <row r="462" spans="1:13" x14ac:dyDescent="0.25">
      <c r="A462" s="227"/>
      <c r="B462" s="7" t="s">
        <v>24</v>
      </c>
      <c r="C462" s="220" t="s">
        <v>179</v>
      </c>
      <c r="D462" s="221"/>
      <c r="E462" s="221"/>
      <c r="F462" s="221"/>
      <c r="G462" s="221"/>
      <c r="H462" s="221"/>
      <c r="I462" s="221"/>
      <c r="J462" s="221"/>
      <c r="K462" s="221"/>
      <c r="L462" s="221"/>
      <c r="M462" s="222"/>
    </row>
    <row r="463" spans="1:13" x14ac:dyDescent="0.25">
      <c r="A463" s="227"/>
      <c r="B463" s="7" t="s">
        <v>26</v>
      </c>
      <c r="C463" s="220" t="s">
        <v>180</v>
      </c>
      <c r="D463" s="221"/>
      <c r="E463" s="221"/>
      <c r="F463" s="221"/>
      <c r="G463" s="221"/>
      <c r="H463" s="221"/>
      <c r="I463" s="221"/>
      <c r="J463" s="221"/>
      <c r="K463" s="221"/>
      <c r="L463" s="221"/>
      <c r="M463" s="222"/>
    </row>
    <row r="464" spans="1:13" ht="45" x14ac:dyDescent="0.25">
      <c r="A464" s="228"/>
      <c r="B464" s="7" t="s">
        <v>28</v>
      </c>
      <c r="C464" s="220" t="s">
        <v>29</v>
      </c>
      <c r="D464" s="221"/>
      <c r="E464" s="221"/>
      <c r="F464" s="221"/>
      <c r="G464" s="221"/>
      <c r="H464" s="221"/>
      <c r="I464" s="221"/>
      <c r="J464" s="221"/>
      <c r="K464" s="221"/>
      <c r="L464" s="221"/>
      <c r="M464" s="222"/>
    </row>
    <row r="465" spans="1:13" ht="15.75" thickBot="1" x14ac:dyDescent="0.3">
      <c r="A465" s="21"/>
      <c r="M465" s="22"/>
    </row>
    <row r="466" spans="1:13" ht="15.75" thickBot="1" x14ac:dyDescent="0.3">
      <c r="A466" s="8" t="s">
        <v>0</v>
      </c>
      <c r="B466" s="9" t="s">
        <v>1</v>
      </c>
      <c r="C466" s="9" t="s">
        <v>2</v>
      </c>
      <c r="D466" s="9" t="s">
        <v>3</v>
      </c>
      <c r="E466" s="9" t="s">
        <v>4</v>
      </c>
      <c r="F466" s="9" t="s">
        <v>5</v>
      </c>
      <c r="G466" s="9" t="s">
        <v>6</v>
      </c>
      <c r="H466" s="9" t="s">
        <v>7</v>
      </c>
      <c r="I466" s="9" t="s">
        <v>8</v>
      </c>
      <c r="J466" s="9" t="s">
        <v>9</v>
      </c>
      <c r="K466" s="9" t="s">
        <v>10</v>
      </c>
      <c r="L466" s="9" t="s">
        <v>11</v>
      </c>
      <c r="M466" s="25" t="s">
        <v>12</v>
      </c>
    </row>
    <row r="467" spans="1:13" ht="15.75" thickBot="1" x14ac:dyDescent="0.3">
      <c r="A467" s="10" t="s">
        <v>13</v>
      </c>
      <c r="B467" s="31"/>
      <c r="C467" s="30"/>
      <c r="D467" s="48">
        <v>1336500</v>
      </c>
      <c r="E467" s="49"/>
      <c r="F467" s="49"/>
      <c r="G467" s="48">
        <f>1362000+D467</f>
        <v>2698500</v>
      </c>
      <c r="H467" s="49"/>
      <c r="I467" s="49"/>
      <c r="J467" s="48"/>
      <c r="K467" s="49"/>
      <c r="L467" s="49"/>
      <c r="M467" s="48">
        <f>G467</f>
        <v>2698500</v>
      </c>
    </row>
    <row r="468" spans="1:13" ht="15.75" thickBot="1" x14ac:dyDescent="0.3">
      <c r="A468" s="10" t="s">
        <v>14</v>
      </c>
      <c r="B468" s="32"/>
      <c r="C468" s="4"/>
      <c r="D468" s="50">
        <v>5000000</v>
      </c>
      <c r="E468" s="51"/>
      <c r="F468" s="51"/>
      <c r="G468" s="50">
        <v>5000000</v>
      </c>
      <c r="H468" s="51"/>
      <c r="I468" s="51"/>
      <c r="J468" s="50">
        <v>5000000</v>
      </c>
      <c r="K468" s="51"/>
      <c r="L468" s="51"/>
      <c r="M468" s="50">
        <v>5000000</v>
      </c>
    </row>
    <row r="469" spans="1:13" ht="15.75" thickBot="1" x14ac:dyDescent="0.3">
      <c r="A469" s="10" t="s">
        <v>15</v>
      </c>
      <c r="B469" s="32"/>
      <c r="C469" s="4"/>
      <c r="D469" s="94">
        <f>D467/D468</f>
        <v>0.26729999999999998</v>
      </c>
      <c r="E469" s="51"/>
      <c r="F469" s="51"/>
      <c r="G469" s="94">
        <f>G467/G468</f>
        <v>0.53969999999999996</v>
      </c>
      <c r="H469" s="51"/>
      <c r="I469" s="51"/>
      <c r="J469" s="94">
        <f>J467/J468</f>
        <v>0</v>
      </c>
      <c r="K469" s="51"/>
      <c r="L469" s="51"/>
      <c r="M469" s="94">
        <f>M467/M468</f>
        <v>0.53969999999999996</v>
      </c>
    </row>
    <row r="471" spans="1:13" ht="15.75" thickBot="1" x14ac:dyDescent="0.3"/>
    <row r="472" spans="1:13" ht="20.25" x14ac:dyDescent="0.25">
      <c r="A472" s="217" t="s">
        <v>181</v>
      </c>
      <c r="B472" s="218"/>
      <c r="C472" s="218"/>
      <c r="D472" s="218"/>
      <c r="E472" s="218"/>
      <c r="F472" s="218"/>
      <c r="G472" s="218"/>
      <c r="H472" s="218"/>
      <c r="I472" s="218"/>
      <c r="J472" s="218"/>
      <c r="K472" s="218"/>
      <c r="L472" s="218"/>
      <c r="M472" s="219"/>
    </row>
    <row r="473" spans="1:13" x14ac:dyDescent="0.25">
      <c r="A473" s="20" t="s">
        <v>16</v>
      </c>
      <c r="B473" s="220" t="s">
        <v>182</v>
      </c>
      <c r="C473" s="221"/>
      <c r="D473" s="221"/>
      <c r="E473" s="221"/>
      <c r="F473" s="221"/>
      <c r="G473" s="221"/>
      <c r="H473" s="221"/>
      <c r="I473" s="221"/>
      <c r="J473" s="221"/>
      <c r="K473" s="221"/>
      <c r="L473" s="221"/>
      <c r="M473" s="222"/>
    </row>
    <row r="474" spans="1:13" x14ac:dyDescent="0.25">
      <c r="A474" s="20" t="s">
        <v>19</v>
      </c>
      <c r="B474" s="223" t="s">
        <v>183</v>
      </c>
      <c r="C474" s="224"/>
      <c r="D474" s="224"/>
      <c r="E474" s="224"/>
      <c r="F474" s="224"/>
      <c r="G474" s="224"/>
      <c r="H474" s="224"/>
      <c r="I474" s="224"/>
      <c r="J474" s="224"/>
      <c r="K474" s="224"/>
      <c r="L474" s="224"/>
      <c r="M474" s="225"/>
    </row>
    <row r="475" spans="1:13" x14ac:dyDescent="0.25">
      <c r="A475" s="21"/>
      <c r="M475" s="22"/>
    </row>
    <row r="476" spans="1:13" x14ac:dyDescent="0.25">
      <c r="A476" s="226" t="s">
        <v>21</v>
      </c>
      <c r="B476" s="7" t="s">
        <v>22</v>
      </c>
      <c r="C476" s="223" t="s">
        <v>23</v>
      </c>
      <c r="D476" s="224"/>
      <c r="E476" s="224"/>
      <c r="F476" s="224"/>
      <c r="G476" s="224"/>
      <c r="H476" s="224"/>
      <c r="I476" s="224"/>
      <c r="J476" s="224"/>
      <c r="K476" s="224"/>
      <c r="L476" s="224"/>
      <c r="M476" s="225"/>
    </row>
    <row r="477" spans="1:13" x14ac:dyDescent="0.25">
      <c r="A477" s="227"/>
      <c r="B477" s="7" t="s">
        <v>24</v>
      </c>
      <c r="C477" s="220" t="s">
        <v>184</v>
      </c>
      <c r="D477" s="221"/>
      <c r="E477" s="221"/>
      <c r="F477" s="221"/>
      <c r="G477" s="221"/>
      <c r="H477" s="221"/>
      <c r="I477" s="221"/>
      <c r="J477" s="221"/>
      <c r="K477" s="221"/>
      <c r="L477" s="221"/>
      <c r="M477" s="222"/>
    </row>
    <row r="478" spans="1:13" x14ac:dyDescent="0.25">
      <c r="A478" s="227"/>
      <c r="B478" s="7" t="s">
        <v>26</v>
      </c>
      <c r="C478" s="220" t="s">
        <v>185</v>
      </c>
      <c r="D478" s="221"/>
      <c r="E478" s="221"/>
      <c r="F478" s="221"/>
      <c r="G478" s="221"/>
      <c r="H478" s="221"/>
      <c r="I478" s="221"/>
      <c r="J478" s="221"/>
      <c r="K478" s="221"/>
      <c r="L478" s="221"/>
      <c r="M478" s="222"/>
    </row>
    <row r="479" spans="1:13" ht="45" x14ac:dyDescent="0.25">
      <c r="A479" s="228"/>
      <c r="B479" s="7" t="s">
        <v>28</v>
      </c>
      <c r="C479" s="220" t="s">
        <v>29</v>
      </c>
      <c r="D479" s="221"/>
      <c r="E479" s="221"/>
      <c r="F479" s="221"/>
      <c r="G479" s="221"/>
      <c r="H479" s="221"/>
      <c r="I479" s="221"/>
      <c r="J479" s="221"/>
      <c r="K479" s="221"/>
      <c r="L479" s="221"/>
      <c r="M479" s="222"/>
    </row>
    <row r="480" spans="1:13" ht="15.75" thickBot="1" x14ac:dyDescent="0.3">
      <c r="A480" s="21"/>
      <c r="M480" s="22"/>
    </row>
    <row r="481" spans="1:13" ht="15.75" thickBot="1" x14ac:dyDescent="0.3">
      <c r="A481" s="8" t="s">
        <v>0</v>
      </c>
      <c r="B481" s="9" t="s">
        <v>1</v>
      </c>
      <c r="C481" s="9" t="s">
        <v>2</v>
      </c>
      <c r="D481" s="9" t="s">
        <v>3</v>
      </c>
      <c r="E481" s="9" t="s">
        <v>4</v>
      </c>
      <c r="F481" s="9" t="s">
        <v>5</v>
      </c>
      <c r="G481" s="9" t="s">
        <v>6</v>
      </c>
      <c r="H481" s="9" t="s">
        <v>7</v>
      </c>
      <c r="I481" s="9" t="s">
        <v>8</v>
      </c>
      <c r="J481" s="9" t="s">
        <v>9</v>
      </c>
      <c r="K481" s="9" t="s">
        <v>10</v>
      </c>
      <c r="L481" s="9" t="s">
        <v>11</v>
      </c>
      <c r="M481" s="25" t="s">
        <v>12</v>
      </c>
    </row>
    <row r="482" spans="1:13" ht="15.75" thickBot="1" x14ac:dyDescent="0.3">
      <c r="A482" s="10" t="s">
        <v>13</v>
      </c>
      <c r="B482" s="31"/>
      <c r="C482" s="30"/>
      <c r="D482" s="78">
        <v>11742908.466</v>
      </c>
      <c r="E482" s="78"/>
      <c r="F482" s="78"/>
      <c r="G482" s="78">
        <f>D482+17311487.52</f>
        <v>29054395.986000001</v>
      </c>
      <c r="H482" s="78"/>
      <c r="I482" s="78"/>
      <c r="J482" s="78">
        <v>47250000</v>
      </c>
      <c r="K482" s="78"/>
      <c r="L482" s="78"/>
      <c r="M482" s="78">
        <v>63000000</v>
      </c>
    </row>
    <row r="483" spans="1:13" ht="15.75" thickBot="1" x14ac:dyDescent="0.3">
      <c r="A483" s="10" t="s">
        <v>14</v>
      </c>
      <c r="B483" s="32"/>
      <c r="C483" s="4"/>
      <c r="D483" s="80">
        <v>63000000</v>
      </c>
      <c r="E483" s="80"/>
      <c r="F483" s="80"/>
      <c r="G483" s="80">
        <v>63000000</v>
      </c>
      <c r="H483" s="80"/>
      <c r="I483" s="80"/>
      <c r="J483" s="80">
        <v>63000000</v>
      </c>
      <c r="K483" s="80"/>
      <c r="L483" s="80"/>
      <c r="M483" s="80">
        <v>63000000</v>
      </c>
    </row>
    <row r="484" spans="1:13" ht="15.75" thickBot="1" x14ac:dyDescent="0.3">
      <c r="A484" s="10" t="s">
        <v>15</v>
      </c>
      <c r="B484" s="32"/>
      <c r="C484" s="4"/>
      <c r="D484" s="125">
        <f>D482/D483</f>
        <v>0.18639537247619048</v>
      </c>
      <c r="E484" s="4"/>
      <c r="F484" s="4"/>
      <c r="G484" s="60">
        <f>G482/G483</f>
        <v>0.46118088866666668</v>
      </c>
      <c r="H484" s="4"/>
      <c r="I484" s="4"/>
      <c r="J484" s="60">
        <f>J482/J483</f>
        <v>0.75</v>
      </c>
      <c r="K484" s="4"/>
      <c r="L484" s="4"/>
      <c r="M484" s="60">
        <f>M482/M483</f>
        <v>1</v>
      </c>
    </row>
    <row r="486" spans="1:13" ht="15.75" thickBot="1" x14ac:dyDescent="0.3"/>
    <row r="487" spans="1:13" ht="20.25" x14ac:dyDescent="0.25">
      <c r="A487" s="217" t="s">
        <v>186</v>
      </c>
      <c r="B487" s="218"/>
      <c r="C487" s="218"/>
      <c r="D487" s="218"/>
      <c r="E487" s="218"/>
      <c r="F487" s="218"/>
      <c r="G487" s="218"/>
      <c r="H487" s="218"/>
      <c r="I487" s="218"/>
      <c r="J487" s="218"/>
      <c r="K487" s="218"/>
      <c r="L487" s="218"/>
      <c r="M487" s="219"/>
    </row>
    <row r="488" spans="1:13" x14ac:dyDescent="0.25">
      <c r="A488" s="20" t="s">
        <v>16</v>
      </c>
      <c r="B488" s="220" t="s">
        <v>187</v>
      </c>
      <c r="C488" s="221"/>
      <c r="D488" s="221"/>
      <c r="E488" s="221"/>
      <c r="F488" s="221"/>
      <c r="G488" s="221"/>
      <c r="H488" s="221"/>
      <c r="I488" s="221"/>
      <c r="J488" s="221"/>
      <c r="K488" s="221"/>
      <c r="L488" s="221"/>
      <c r="M488" s="222"/>
    </row>
    <row r="489" spans="1:13" x14ac:dyDescent="0.25">
      <c r="A489" s="20" t="s">
        <v>19</v>
      </c>
      <c r="B489" s="223" t="s">
        <v>188</v>
      </c>
      <c r="C489" s="224"/>
      <c r="D489" s="224"/>
      <c r="E489" s="224"/>
      <c r="F489" s="224"/>
      <c r="G489" s="224"/>
      <c r="H489" s="224"/>
      <c r="I489" s="224"/>
      <c r="J489" s="224"/>
      <c r="K489" s="224"/>
      <c r="L489" s="224"/>
      <c r="M489" s="225"/>
    </row>
    <row r="490" spans="1:13" x14ac:dyDescent="0.25">
      <c r="A490" s="21"/>
      <c r="M490" s="22"/>
    </row>
    <row r="491" spans="1:13" x14ac:dyDescent="0.25">
      <c r="A491" s="226" t="s">
        <v>21</v>
      </c>
      <c r="B491" s="7" t="s">
        <v>22</v>
      </c>
      <c r="C491" s="223" t="s">
        <v>23</v>
      </c>
      <c r="D491" s="224"/>
      <c r="E491" s="224"/>
      <c r="F491" s="224"/>
      <c r="G491" s="224"/>
      <c r="H491" s="224"/>
      <c r="I491" s="224"/>
      <c r="J491" s="224"/>
      <c r="K491" s="224"/>
      <c r="L491" s="224"/>
      <c r="M491" s="225"/>
    </row>
    <row r="492" spans="1:13" x14ac:dyDescent="0.25">
      <c r="A492" s="227"/>
      <c r="B492" s="7" t="s">
        <v>24</v>
      </c>
      <c r="C492" s="220" t="s">
        <v>189</v>
      </c>
      <c r="D492" s="221"/>
      <c r="E492" s="221"/>
      <c r="F492" s="221"/>
      <c r="G492" s="221"/>
      <c r="H492" s="221"/>
      <c r="I492" s="221"/>
      <c r="J492" s="221"/>
      <c r="K492" s="221"/>
      <c r="L492" s="221"/>
      <c r="M492" s="222"/>
    </row>
    <row r="493" spans="1:13" x14ac:dyDescent="0.25">
      <c r="A493" s="227"/>
      <c r="B493" s="7" t="s">
        <v>26</v>
      </c>
      <c r="C493" s="220" t="s">
        <v>190</v>
      </c>
      <c r="D493" s="221"/>
      <c r="E493" s="221"/>
      <c r="F493" s="221"/>
      <c r="G493" s="221"/>
      <c r="H493" s="221"/>
      <c r="I493" s="221"/>
      <c r="J493" s="221"/>
      <c r="K493" s="221"/>
      <c r="L493" s="221"/>
      <c r="M493" s="222"/>
    </row>
    <row r="494" spans="1:13" ht="45" x14ac:dyDescent="0.25">
      <c r="A494" s="228"/>
      <c r="B494" s="7" t="s">
        <v>28</v>
      </c>
      <c r="C494" s="220" t="s">
        <v>29</v>
      </c>
      <c r="D494" s="221"/>
      <c r="E494" s="221"/>
      <c r="F494" s="221"/>
      <c r="G494" s="221"/>
      <c r="H494" s="221"/>
      <c r="I494" s="221"/>
      <c r="J494" s="221"/>
      <c r="K494" s="221"/>
      <c r="L494" s="221"/>
      <c r="M494" s="222"/>
    </row>
    <row r="495" spans="1:13" ht="15.75" thickBot="1" x14ac:dyDescent="0.3">
      <c r="A495" s="21"/>
      <c r="M495" s="22"/>
    </row>
    <row r="496" spans="1:13" ht="15.75" thickBot="1" x14ac:dyDescent="0.3">
      <c r="A496" s="8" t="s">
        <v>0</v>
      </c>
      <c r="B496" s="9" t="s">
        <v>1</v>
      </c>
      <c r="C496" s="9" t="s">
        <v>2</v>
      </c>
      <c r="D496" s="9" t="s">
        <v>3</v>
      </c>
      <c r="E496" s="9" t="s">
        <v>4</v>
      </c>
      <c r="F496" s="9" t="s">
        <v>5</v>
      </c>
      <c r="G496" s="9" t="s">
        <v>6</v>
      </c>
      <c r="H496" s="9" t="s">
        <v>7</v>
      </c>
      <c r="I496" s="9" t="s">
        <v>8</v>
      </c>
      <c r="J496" s="9" t="s">
        <v>9</v>
      </c>
      <c r="K496" s="9" t="s">
        <v>10</v>
      </c>
      <c r="L496" s="9" t="s">
        <v>11</v>
      </c>
      <c r="M496" s="25" t="s">
        <v>12</v>
      </c>
    </row>
    <row r="497" spans="1:13" ht="15.75" thickBot="1" x14ac:dyDescent="0.3">
      <c r="A497" s="10" t="s">
        <v>13</v>
      </c>
      <c r="B497" s="31"/>
      <c r="C497" s="30"/>
      <c r="D497" s="44">
        <v>3</v>
      </c>
      <c r="E497" s="30"/>
      <c r="F497" s="30"/>
      <c r="G497" s="30">
        <v>3</v>
      </c>
      <c r="H497" s="30"/>
      <c r="I497" s="30"/>
      <c r="J497" s="30">
        <v>10</v>
      </c>
      <c r="K497" s="30"/>
      <c r="L497" s="30"/>
      <c r="M497" s="30">
        <v>10</v>
      </c>
    </row>
    <row r="498" spans="1:13" ht="15.75" thickBot="1" x14ac:dyDescent="0.3">
      <c r="A498" s="10" t="s">
        <v>14</v>
      </c>
      <c r="B498" s="32"/>
      <c r="C498" s="4"/>
      <c r="D498" s="43">
        <v>10</v>
      </c>
      <c r="E498" s="4"/>
      <c r="F498" s="4"/>
      <c r="G498" s="4">
        <v>10</v>
      </c>
      <c r="H498" s="4"/>
      <c r="I498" s="4"/>
      <c r="J498" s="4">
        <v>10</v>
      </c>
      <c r="K498" s="4"/>
      <c r="L498" s="4"/>
      <c r="M498" s="4">
        <v>10</v>
      </c>
    </row>
    <row r="499" spans="1:13" ht="15.75" thickBot="1" x14ac:dyDescent="0.3">
      <c r="A499" s="10" t="s">
        <v>15</v>
      </c>
      <c r="B499" s="32"/>
      <c r="C499" s="4"/>
      <c r="D499" s="45" t="s">
        <v>191</v>
      </c>
      <c r="E499" s="4"/>
      <c r="F499" s="4"/>
      <c r="G499" s="4">
        <v>100</v>
      </c>
      <c r="H499" s="4"/>
      <c r="I499" s="4"/>
      <c r="J499" s="4">
        <v>100</v>
      </c>
      <c r="K499" s="4"/>
      <c r="L499" s="4"/>
      <c r="M499" s="4">
        <v>100</v>
      </c>
    </row>
    <row r="501" spans="1:13" ht="15.75" thickBot="1" x14ac:dyDescent="0.3"/>
    <row r="502" spans="1:13" ht="20.25" x14ac:dyDescent="0.25">
      <c r="A502" s="217" t="s">
        <v>192</v>
      </c>
      <c r="B502" s="218"/>
      <c r="C502" s="218"/>
      <c r="D502" s="218"/>
      <c r="E502" s="218"/>
      <c r="F502" s="218"/>
      <c r="G502" s="218"/>
      <c r="H502" s="218"/>
      <c r="I502" s="218"/>
      <c r="J502" s="218"/>
      <c r="K502" s="218"/>
      <c r="L502" s="218"/>
      <c r="M502" s="219"/>
    </row>
    <row r="503" spans="1:13" x14ac:dyDescent="0.25">
      <c r="A503" s="20" t="s">
        <v>16</v>
      </c>
      <c r="B503" s="220" t="s">
        <v>193</v>
      </c>
      <c r="C503" s="221"/>
      <c r="D503" s="221"/>
      <c r="E503" s="221"/>
      <c r="F503" s="221"/>
      <c r="G503" s="221"/>
      <c r="H503" s="221"/>
      <c r="I503" s="221"/>
      <c r="J503" s="221"/>
      <c r="K503" s="221"/>
      <c r="L503" s="221"/>
      <c r="M503" s="222"/>
    </row>
    <row r="504" spans="1:13" x14ac:dyDescent="0.25">
      <c r="A504" s="20" t="s">
        <v>19</v>
      </c>
      <c r="B504" s="223" t="s">
        <v>194</v>
      </c>
      <c r="C504" s="224"/>
      <c r="D504" s="224"/>
      <c r="E504" s="224"/>
      <c r="F504" s="224"/>
      <c r="G504" s="224"/>
      <c r="H504" s="224"/>
      <c r="I504" s="224"/>
      <c r="J504" s="224"/>
      <c r="K504" s="224"/>
      <c r="L504" s="224"/>
      <c r="M504" s="225"/>
    </row>
    <row r="505" spans="1:13" x14ac:dyDescent="0.25">
      <c r="A505" s="21"/>
      <c r="M505" s="22"/>
    </row>
    <row r="506" spans="1:13" x14ac:dyDescent="0.25">
      <c r="A506" s="226" t="s">
        <v>21</v>
      </c>
      <c r="B506" s="7" t="s">
        <v>22</v>
      </c>
      <c r="C506" s="223" t="s">
        <v>23</v>
      </c>
      <c r="D506" s="224"/>
      <c r="E506" s="224"/>
      <c r="F506" s="224"/>
      <c r="G506" s="224"/>
      <c r="H506" s="224"/>
      <c r="I506" s="224"/>
      <c r="J506" s="224"/>
      <c r="K506" s="224"/>
      <c r="L506" s="224"/>
      <c r="M506" s="225"/>
    </row>
    <row r="507" spans="1:13" x14ac:dyDescent="0.25">
      <c r="A507" s="227"/>
      <c r="B507" s="7" t="s">
        <v>24</v>
      </c>
      <c r="C507" s="220" t="s">
        <v>195</v>
      </c>
      <c r="D507" s="221"/>
      <c r="E507" s="221"/>
      <c r="F507" s="221"/>
      <c r="G507" s="221"/>
      <c r="H507" s="221"/>
      <c r="I507" s="221"/>
      <c r="J507" s="221"/>
      <c r="K507" s="221"/>
      <c r="L507" s="221"/>
      <c r="M507" s="222"/>
    </row>
    <row r="508" spans="1:13" x14ac:dyDescent="0.25">
      <c r="A508" s="227"/>
      <c r="B508" s="7" t="s">
        <v>26</v>
      </c>
      <c r="C508" s="220" t="s">
        <v>196</v>
      </c>
      <c r="D508" s="221"/>
      <c r="E508" s="221"/>
      <c r="F508" s="221"/>
      <c r="G508" s="221"/>
      <c r="H508" s="221"/>
      <c r="I508" s="221"/>
      <c r="J508" s="221"/>
      <c r="K508" s="221"/>
      <c r="L508" s="221"/>
      <c r="M508" s="222"/>
    </row>
    <row r="509" spans="1:13" ht="45" x14ac:dyDescent="0.25">
      <c r="A509" s="228"/>
      <c r="B509" s="7" t="s">
        <v>28</v>
      </c>
      <c r="C509" s="220" t="s">
        <v>29</v>
      </c>
      <c r="D509" s="221"/>
      <c r="E509" s="221"/>
      <c r="F509" s="221"/>
      <c r="G509" s="221"/>
      <c r="H509" s="221"/>
      <c r="I509" s="221"/>
      <c r="J509" s="221"/>
      <c r="K509" s="221"/>
      <c r="L509" s="221"/>
      <c r="M509" s="222"/>
    </row>
    <row r="510" spans="1:13" ht="15.75" thickBot="1" x14ac:dyDescent="0.3">
      <c r="A510" s="21"/>
      <c r="M510" s="22"/>
    </row>
    <row r="511" spans="1:13" ht="15.75" thickBot="1" x14ac:dyDescent="0.3">
      <c r="A511" s="8" t="s">
        <v>0</v>
      </c>
      <c r="B511" s="9" t="s">
        <v>1</v>
      </c>
      <c r="C511" s="9" t="s">
        <v>2</v>
      </c>
      <c r="D511" s="9" t="s">
        <v>3</v>
      </c>
      <c r="E511" s="9" t="s">
        <v>4</v>
      </c>
      <c r="F511" s="9" t="s">
        <v>5</v>
      </c>
      <c r="G511" s="9" t="s">
        <v>6</v>
      </c>
      <c r="H511" s="9" t="s">
        <v>7</v>
      </c>
      <c r="I511" s="9" t="s">
        <v>8</v>
      </c>
      <c r="J511" s="9" t="s">
        <v>9</v>
      </c>
      <c r="K511" s="9" t="s">
        <v>10</v>
      </c>
      <c r="L511" s="9" t="s">
        <v>11</v>
      </c>
      <c r="M511" s="25" t="s">
        <v>12</v>
      </c>
    </row>
    <row r="512" spans="1:13" ht="15.75" thickBot="1" x14ac:dyDescent="0.3">
      <c r="A512" s="10" t="s">
        <v>13</v>
      </c>
      <c r="B512" s="31"/>
      <c r="C512" s="30"/>
      <c r="D512" s="44">
        <v>1</v>
      </c>
      <c r="E512" s="30"/>
      <c r="F512" s="30"/>
      <c r="G512" s="30">
        <v>1</v>
      </c>
      <c r="H512" s="30"/>
      <c r="I512" s="30"/>
      <c r="J512" s="30">
        <v>1</v>
      </c>
      <c r="K512" s="30"/>
      <c r="L512" s="30"/>
      <c r="M512" s="30">
        <v>1</v>
      </c>
    </row>
    <row r="513" spans="1:13" ht="15.75" thickBot="1" x14ac:dyDescent="0.3">
      <c r="A513" s="10" t="s">
        <v>14</v>
      </c>
      <c r="B513" s="32"/>
      <c r="C513" s="4"/>
      <c r="D513" s="43">
        <v>1</v>
      </c>
      <c r="E513" s="4"/>
      <c r="F513" s="4"/>
      <c r="G513" s="4">
        <v>1</v>
      </c>
      <c r="H513" s="4"/>
      <c r="I513" s="4"/>
      <c r="J513" s="4">
        <v>1</v>
      </c>
      <c r="K513" s="4"/>
      <c r="L513" s="4"/>
      <c r="M513" s="4">
        <v>1</v>
      </c>
    </row>
    <row r="514" spans="1:13" ht="15.75" thickBot="1" x14ac:dyDescent="0.3">
      <c r="A514" s="10" t="s">
        <v>15</v>
      </c>
      <c r="B514" s="32"/>
      <c r="C514" s="4"/>
      <c r="D514" s="43">
        <v>100</v>
      </c>
      <c r="E514" s="4"/>
      <c r="F514" s="4"/>
      <c r="G514" s="4">
        <v>100</v>
      </c>
      <c r="H514" s="4"/>
      <c r="I514" s="4"/>
      <c r="J514" s="4">
        <v>100</v>
      </c>
      <c r="K514" s="4"/>
      <c r="L514" s="4"/>
      <c r="M514" s="4">
        <v>100</v>
      </c>
    </row>
    <row r="516" spans="1:13" ht="15.75" thickBot="1" x14ac:dyDescent="0.3"/>
    <row r="517" spans="1:13" ht="20.25" x14ac:dyDescent="0.25">
      <c r="A517" s="217" t="s">
        <v>197</v>
      </c>
      <c r="B517" s="218"/>
      <c r="C517" s="218"/>
      <c r="D517" s="218"/>
      <c r="E517" s="218"/>
      <c r="F517" s="218"/>
      <c r="G517" s="218"/>
      <c r="H517" s="218"/>
      <c r="I517" s="218"/>
      <c r="J517" s="218"/>
      <c r="K517" s="218"/>
      <c r="L517" s="218"/>
      <c r="M517" s="219"/>
    </row>
    <row r="518" spans="1:13" x14ac:dyDescent="0.25">
      <c r="A518" s="20" t="s">
        <v>16</v>
      </c>
      <c r="B518" s="220" t="s">
        <v>198</v>
      </c>
      <c r="C518" s="221"/>
      <c r="D518" s="221"/>
      <c r="E518" s="221"/>
      <c r="F518" s="221"/>
      <c r="G518" s="221"/>
      <c r="H518" s="221"/>
      <c r="I518" s="221"/>
      <c r="J518" s="221"/>
      <c r="K518" s="221"/>
      <c r="L518" s="221"/>
      <c r="M518" s="222"/>
    </row>
    <row r="519" spans="1:13" ht="26.25" customHeight="1" x14ac:dyDescent="0.25">
      <c r="A519" s="20" t="s">
        <v>19</v>
      </c>
      <c r="B519" s="223" t="s">
        <v>199</v>
      </c>
      <c r="C519" s="224"/>
      <c r="D519" s="224"/>
      <c r="E519" s="224"/>
      <c r="F519" s="224"/>
      <c r="G519" s="224"/>
      <c r="H519" s="224"/>
      <c r="I519" s="224"/>
      <c r="J519" s="224"/>
      <c r="K519" s="224"/>
      <c r="L519" s="224"/>
      <c r="M519" s="225"/>
    </row>
    <row r="520" spans="1:13" x14ac:dyDescent="0.25">
      <c r="A520" s="21"/>
      <c r="M520" s="22"/>
    </row>
    <row r="521" spans="1:13" x14ac:dyDescent="0.25">
      <c r="A521" s="226" t="s">
        <v>21</v>
      </c>
      <c r="B521" s="7" t="s">
        <v>22</v>
      </c>
      <c r="C521" s="223" t="s">
        <v>23</v>
      </c>
      <c r="D521" s="224"/>
      <c r="E521" s="224"/>
      <c r="F521" s="224"/>
      <c r="G521" s="224"/>
      <c r="H521" s="224"/>
      <c r="I521" s="224"/>
      <c r="J521" s="224"/>
      <c r="K521" s="224"/>
      <c r="L521" s="224"/>
      <c r="M521" s="225"/>
    </row>
    <row r="522" spans="1:13" x14ac:dyDescent="0.25">
      <c r="A522" s="227"/>
      <c r="B522" s="7" t="s">
        <v>24</v>
      </c>
      <c r="C522" s="220" t="s">
        <v>200</v>
      </c>
      <c r="D522" s="221"/>
      <c r="E522" s="221"/>
      <c r="F522" s="221"/>
      <c r="G522" s="221"/>
      <c r="H522" s="221"/>
      <c r="I522" s="221"/>
      <c r="J522" s="221"/>
      <c r="K522" s="221"/>
      <c r="L522" s="221"/>
      <c r="M522" s="222"/>
    </row>
    <row r="523" spans="1:13" x14ac:dyDescent="0.25">
      <c r="A523" s="227"/>
      <c r="B523" s="7" t="s">
        <v>26</v>
      </c>
      <c r="C523" s="220" t="s">
        <v>201</v>
      </c>
      <c r="D523" s="221"/>
      <c r="E523" s="221"/>
      <c r="F523" s="221"/>
      <c r="G523" s="221"/>
      <c r="H523" s="221"/>
      <c r="I523" s="221"/>
      <c r="J523" s="221"/>
      <c r="K523" s="221"/>
      <c r="L523" s="221"/>
      <c r="M523" s="222"/>
    </row>
    <row r="524" spans="1:13" ht="45" x14ac:dyDescent="0.25">
      <c r="A524" s="228"/>
      <c r="B524" s="7" t="s">
        <v>28</v>
      </c>
      <c r="C524" s="220" t="s">
        <v>29</v>
      </c>
      <c r="D524" s="221"/>
      <c r="E524" s="221"/>
      <c r="F524" s="221"/>
      <c r="G524" s="221"/>
      <c r="H524" s="221"/>
      <c r="I524" s="221"/>
      <c r="J524" s="221"/>
      <c r="K524" s="221"/>
      <c r="L524" s="221"/>
      <c r="M524" s="222"/>
    </row>
    <row r="525" spans="1:13" ht="15.75" thickBot="1" x14ac:dyDescent="0.3">
      <c r="A525" s="21"/>
      <c r="M525" s="22"/>
    </row>
    <row r="526" spans="1:13" ht="15.75" thickBot="1" x14ac:dyDescent="0.3">
      <c r="A526" s="8" t="s">
        <v>0</v>
      </c>
      <c r="B526" s="9" t="s">
        <v>1</v>
      </c>
      <c r="C526" s="9" t="s">
        <v>2</v>
      </c>
      <c r="D526" s="9" t="s">
        <v>3</v>
      </c>
      <c r="E526" s="9" t="s">
        <v>4</v>
      </c>
      <c r="F526" s="9" t="s">
        <v>5</v>
      </c>
      <c r="G526" s="9" t="s">
        <v>6</v>
      </c>
      <c r="H526" s="9" t="s">
        <v>7</v>
      </c>
      <c r="I526" s="9" t="s">
        <v>8</v>
      </c>
      <c r="J526" s="9" t="s">
        <v>9</v>
      </c>
      <c r="K526" s="9" t="s">
        <v>10</v>
      </c>
      <c r="L526" s="9" t="s">
        <v>11</v>
      </c>
      <c r="M526" s="25" t="s">
        <v>12</v>
      </c>
    </row>
    <row r="527" spans="1:13" ht="15.75" thickBot="1" x14ac:dyDescent="0.3">
      <c r="A527" s="10" t="s">
        <v>13</v>
      </c>
      <c r="B527" s="31"/>
      <c r="C527" s="30"/>
      <c r="D527" s="44">
        <v>0</v>
      </c>
      <c r="E527" s="30"/>
      <c r="F527" s="30"/>
      <c r="G527" s="30">
        <v>0</v>
      </c>
      <c r="H527" s="30"/>
      <c r="I527" s="30"/>
      <c r="J527" s="30">
        <v>3</v>
      </c>
      <c r="K527" s="30"/>
      <c r="L527" s="30"/>
      <c r="M527" s="30">
        <v>4</v>
      </c>
    </row>
    <row r="528" spans="1:13" ht="15.75" thickBot="1" x14ac:dyDescent="0.3">
      <c r="A528" s="10" t="s">
        <v>14</v>
      </c>
      <c r="B528" s="32"/>
      <c r="C528" s="4"/>
      <c r="D528" s="43">
        <v>4</v>
      </c>
      <c r="E528" s="4"/>
      <c r="F528" s="4"/>
      <c r="G528" s="4">
        <v>4</v>
      </c>
      <c r="H528" s="4"/>
      <c r="I528" s="4"/>
      <c r="J528" s="4">
        <v>4</v>
      </c>
      <c r="K528" s="4"/>
      <c r="L528" s="4"/>
      <c r="M528" s="4">
        <v>4</v>
      </c>
    </row>
    <row r="529" spans="1:13" ht="15.75" thickBot="1" x14ac:dyDescent="0.3">
      <c r="A529" s="10" t="s">
        <v>15</v>
      </c>
      <c r="B529" s="32"/>
      <c r="C529" s="4"/>
      <c r="D529" s="43">
        <v>0</v>
      </c>
      <c r="E529" s="4"/>
      <c r="F529" s="4"/>
      <c r="G529" s="4">
        <v>50</v>
      </c>
      <c r="H529" s="4"/>
      <c r="I529" s="4"/>
      <c r="J529" s="4">
        <v>75</v>
      </c>
      <c r="K529" s="4"/>
      <c r="L529" s="4"/>
      <c r="M529" s="4">
        <v>100</v>
      </c>
    </row>
    <row r="531" spans="1:13" ht="15.75" thickBot="1" x14ac:dyDescent="0.3"/>
    <row r="532" spans="1:13" ht="20.25" x14ac:dyDescent="0.25">
      <c r="A532" s="217" t="s">
        <v>202</v>
      </c>
      <c r="B532" s="218"/>
      <c r="C532" s="218"/>
      <c r="D532" s="218"/>
      <c r="E532" s="218"/>
      <c r="F532" s="218"/>
      <c r="G532" s="218"/>
      <c r="H532" s="218"/>
      <c r="I532" s="218"/>
      <c r="J532" s="218"/>
      <c r="K532" s="218"/>
      <c r="L532" s="218"/>
      <c r="M532" s="219"/>
    </row>
    <row r="533" spans="1:13" x14ac:dyDescent="0.25">
      <c r="A533" s="20" t="s">
        <v>16</v>
      </c>
      <c r="B533" s="220" t="s">
        <v>203</v>
      </c>
      <c r="C533" s="221"/>
      <c r="D533" s="221"/>
      <c r="E533" s="221"/>
      <c r="F533" s="221"/>
      <c r="G533" s="221"/>
      <c r="H533" s="221"/>
      <c r="I533" s="221"/>
      <c r="J533" s="221"/>
      <c r="K533" s="221"/>
      <c r="L533" s="221"/>
      <c r="M533" s="222"/>
    </row>
    <row r="534" spans="1:13" x14ac:dyDescent="0.25">
      <c r="A534" s="20" t="s">
        <v>19</v>
      </c>
      <c r="B534" s="223" t="s">
        <v>204</v>
      </c>
      <c r="C534" s="224"/>
      <c r="D534" s="224"/>
      <c r="E534" s="224"/>
      <c r="F534" s="224"/>
      <c r="G534" s="224"/>
      <c r="H534" s="224"/>
      <c r="I534" s="224"/>
      <c r="J534" s="224"/>
      <c r="K534" s="224"/>
      <c r="L534" s="224"/>
      <c r="M534" s="225"/>
    </row>
    <row r="535" spans="1:13" x14ac:dyDescent="0.25">
      <c r="A535" s="21"/>
      <c r="M535" s="22"/>
    </row>
    <row r="536" spans="1:13" x14ac:dyDescent="0.25">
      <c r="A536" s="226" t="s">
        <v>21</v>
      </c>
      <c r="B536" s="7" t="s">
        <v>22</v>
      </c>
      <c r="C536" s="223" t="s">
        <v>23</v>
      </c>
      <c r="D536" s="224"/>
      <c r="E536" s="224"/>
      <c r="F536" s="224"/>
      <c r="G536" s="224"/>
      <c r="H536" s="224"/>
      <c r="I536" s="224"/>
      <c r="J536" s="224"/>
      <c r="K536" s="224"/>
      <c r="L536" s="224"/>
      <c r="M536" s="225"/>
    </row>
    <row r="537" spans="1:13" x14ac:dyDescent="0.25">
      <c r="A537" s="227"/>
      <c r="B537" s="7" t="s">
        <v>24</v>
      </c>
      <c r="C537" s="220" t="s">
        <v>205</v>
      </c>
      <c r="D537" s="221"/>
      <c r="E537" s="221"/>
      <c r="F537" s="221"/>
      <c r="G537" s="221"/>
      <c r="H537" s="221"/>
      <c r="I537" s="221"/>
      <c r="J537" s="221"/>
      <c r="K537" s="221"/>
      <c r="L537" s="221"/>
      <c r="M537" s="222"/>
    </row>
    <row r="538" spans="1:13" x14ac:dyDescent="0.25">
      <c r="A538" s="227"/>
      <c r="B538" s="7" t="s">
        <v>26</v>
      </c>
      <c r="C538" s="220" t="s">
        <v>206</v>
      </c>
      <c r="D538" s="221"/>
      <c r="E538" s="221"/>
      <c r="F538" s="221"/>
      <c r="G538" s="221"/>
      <c r="H538" s="221"/>
      <c r="I538" s="221"/>
      <c r="J538" s="221"/>
      <c r="K538" s="221"/>
      <c r="L538" s="221"/>
      <c r="M538" s="222"/>
    </row>
    <row r="539" spans="1:13" ht="45" x14ac:dyDescent="0.25">
      <c r="A539" s="228"/>
      <c r="B539" s="7" t="s">
        <v>28</v>
      </c>
      <c r="C539" s="220" t="s">
        <v>29</v>
      </c>
      <c r="D539" s="221"/>
      <c r="E539" s="221"/>
      <c r="F539" s="221"/>
      <c r="G539" s="221"/>
      <c r="H539" s="221"/>
      <c r="I539" s="221"/>
      <c r="J539" s="221"/>
      <c r="K539" s="221"/>
      <c r="L539" s="221"/>
      <c r="M539" s="222"/>
    </row>
    <row r="540" spans="1:13" ht="15.75" thickBot="1" x14ac:dyDescent="0.3">
      <c r="A540" s="21"/>
      <c r="M540" s="22"/>
    </row>
    <row r="541" spans="1:13" ht="15.75" thickBot="1" x14ac:dyDescent="0.3">
      <c r="A541" s="8" t="s">
        <v>0</v>
      </c>
      <c r="B541" s="9" t="s">
        <v>1</v>
      </c>
      <c r="C541" s="9" t="s">
        <v>2</v>
      </c>
      <c r="D541" s="9" t="s">
        <v>3</v>
      </c>
      <c r="E541" s="9" t="s">
        <v>4</v>
      </c>
      <c r="F541" s="9" t="s">
        <v>5</v>
      </c>
      <c r="G541" s="9" t="s">
        <v>6</v>
      </c>
      <c r="H541" s="9" t="s">
        <v>7</v>
      </c>
      <c r="I541" s="9" t="s">
        <v>8</v>
      </c>
      <c r="J541" s="9" t="s">
        <v>9</v>
      </c>
      <c r="K541" s="9" t="s">
        <v>10</v>
      </c>
      <c r="L541" s="9" t="s">
        <v>11</v>
      </c>
      <c r="M541" s="25" t="s">
        <v>12</v>
      </c>
    </row>
    <row r="542" spans="1:13" ht="15.75" thickBot="1" x14ac:dyDescent="0.3">
      <c r="A542" s="10" t="s">
        <v>13</v>
      </c>
      <c r="B542" s="31"/>
      <c r="C542" s="30"/>
      <c r="D542" s="44">
        <v>3</v>
      </c>
      <c r="E542" s="30"/>
      <c r="F542" s="30"/>
      <c r="G542" s="30">
        <f>D542+0</f>
        <v>3</v>
      </c>
      <c r="H542" s="30"/>
      <c r="I542" s="30"/>
      <c r="J542" s="30">
        <v>3</v>
      </c>
      <c r="K542" s="30"/>
      <c r="L542" s="30"/>
      <c r="M542" s="30">
        <v>3</v>
      </c>
    </row>
    <row r="543" spans="1:13" ht="15.75" thickBot="1" x14ac:dyDescent="0.3">
      <c r="A543" s="10" t="s">
        <v>14</v>
      </c>
      <c r="B543" s="32"/>
      <c r="C543" s="4"/>
      <c r="D543" s="43">
        <v>3</v>
      </c>
      <c r="E543" s="4"/>
      <c r="F543" s="4"/>
      <c r="G543" s="4">
        <v>3</v>
      </c>
      <c r="H543" s="4"/>
      <c r="I543" s="4"/>
      <c r="J543" s="4">
        <v>3</v>
      </c>
      <c r="K543" s="4"/>
      <c r="L543" s="4"/>
      <c r="M543" s="4">
        <v>3</v>
      </c>
    </row>
    <row r="544" spans="1:13" ht="15.75" thickBot="1" x14ac:dyDescent="0.3">
      <c r="A544" s="10" t="s">
        <v>15</v>
      </c>
      <c r="B544" s="32"/>
      <c r="C544" s="4"/>
      <c r="D544" s="43">
        <v>33.33</v>
      </c>
      <c r="E544" s="4"/>
      <c r="F544" s="4"/>
      <c r="G544" s="4">
        <v>66.66</v>
      </c>
      <c r="H544" s="4"/>
      <c r="I544" s="4"/>
      <c r="J544" s="4">
        <v>100</v>
      </c>
      <c r="K544" s="4"/>
      <c r="L544" s="4"/>
      <c r="M544" s="4">
        <v>100</v>
      </c>
    </row>
    <row r="546" spans="1:13" ht="15.75" thickBot="1" x14ac:dyDescent="0.3"/>
    <row r="547" spans="1:13" ht="20.25" x14ac:dyDescent="0.25">
      <c r="A547" s="217" t="s">
        <v>207</v>
      </c>
      <c r="B547" s="218"/>
      <c r="C547" s="218"/>
      <c r="D547" s="218"/>
      <c r="E547" s="218"/>
      <c r="F547" s="218"/>
      <c r="G547" s="218"/>
      <c r="H547" s="218"/>
      <c r="I547" s="218"/>
      <c r="J547" s="218"/>
      <c r="K547" s="218"/>
      <c r="L547" s="218"/>
      <c r="M547" s="219"/>
    </row>
    <row r="548" spans="1:13" x14ac:dyDescent="0.25">
      <c r="A548" s="20" t="s">
        <v>16</v>
      </c>
      <c r="B548" s="220" t="s">
        <v>208</v>
      </c>
      <c r="C548" s="221"/>
      <c r="D548" s="221"/>
      <c r="E548" s="221"/>
      <c r="F548" s="221"/>
      <c r="G548" s="221"/>
      <c r="H548" s="221"/>
      <c r="I548" s="221"/>
      <c r="J548" s="221"/>
      <c r="K548" s="221"/>
      <c r="L548" s="221"/>
      <c r="M548" s="222"/>
    </row>
    <row r="549" spans="1:13" x14ac:dyDescent="0.25">
      <c r="A549" s="20" t="s">
        <v>19</v>
      </c>
      <c r="B549" s="223" t="s">
        <v>209</v>
      </c>
      <c r="C549" s="224"/>
      <c r="D549" s="224"/>
      <c r="E549" s="224"/>
      <c r="F549" s="224"/>
      <c r="G549" s="224"/>
      <c r="H549" s="224"/>
      <c r="I549" s="224"/>
      <c r="J549" s="224"/>
      <c r="K549" s="224"/>
      <c r="L549" s="224"/>
      <c r="M549" s="225"/>
    </row>
    <row r="550" spans="1:13" x14ac:dyDescent="0.25">
      <c r="A550" s="21"/>
      <c r="M550" s="22"/>
    </row>
    <row r="551" spans="1:13" x14ac:dyDescent="0.25">
      <c r="A551" s="226" t="s">
        <v>21</v>
      </c>
      <c r="B551" s="7" t="s">
        <v>22</v>
      </c>
      <c r="C551" s="223" t="s">
        <v>23</v>
      </c>
      <c r="D551" s="224"/>
      <c r="E551" s="224"/>
      <c r="F551" s="224"/>
      <c r="G551" s="224"/>
      <c r="H551" s="224"/>
      <c r="I551" s="224"/>
      <c r="J551" s="224"/>
      <c r="K551" s="224"/>
      <c r="L551" s="224"/>
      <c r="M551" s="225"/>
    </row>
    <row r="552" spans="1:13" x14ac:dyDescent="0.25">
      <c r="A552" s="227"/>
      <c r="B552" s="7" t="s">
        <v>24</v>
      </c>
      <c r="C552" s="220" t="s">
        <v>210</v>
      </c>
      <c r="D552" s="221"/>
      <c r="E552" s="221"/>
      <c r="F552" s="221"/>
      <c r="G552" s="221"/>
      <c r="H552" s="221"/>
      <c r="I552" s="221"/>
      <c r="J552" s="221"/>
      <c r="K552" s="221"/>
      <c r="L552" s="221"/>
      <c r="M552" s="222"/>
    </row>
    <row r="553" spans="1:13" x14ac:dyDescent="0.25">
      <c r="A553" s="227"/>
      <c r="B553" s="7" t="s">
        <v>26</v>
      </c>
      <c r="C553" s="220" t="s">
        <v>211</v>
      </c>
      <c r="D553" s="221"/>
      <c r="E553" s="221"/>
      <c r="F553" s="221"/>
      <c r="G553" s="221"/>
      <c r="H553" s="221"/>
      <c r="I553" s="221"/>
      <c r="J553" s="221"/>
      <c r="K553" s="221"/>
      <c r="L553" s="221"/>
      <c r="M553" s="222"/>
    </row>
    <row r="554" spans="1:13" ht="45" x14ac:dyDescent="0.25">
      <c r="A554" s="228"/>
      <c r="B554" s="7" t="s">
        <v>28</v>
      </c>
      <c r="C554" s="220" t="s">
        <v>29</v>
      </c>
      <c r="D554" s="221"/>
      <c r="E554" s="221"/>
      <c r="F554" s="221"/>
      <c r="G554" s="221"/>
      <c r="H554" s="221"/>
      <c r="I554" s="221"/>
      <c r="J554" s="221"/>
      <c r="K554" s="221"/>
      <c r="L554" s="221"/>
      <c r="M554" s="222"/>
    </row>
    <row r="555" spans="1:13" ht="15.75" thickBot="1" x14ac:dyDescent="0.3">
      <c r="A555" s="21"/>
      <c r="M555" s="22"/>
    </row>
    <row r="556" spans="1:13" ht="15.75" thickBot="1" x14ac:dyDescent="0.3">
      <c r="A556" s="8" t="s">
        <v>0</v>
      </c>
      <c r="B556" s="9" t="s">
        <v>1</v>
      </c>
      <c r="C556" s="9" t="s">
        <v>2</v>
      </c>
      <c r="D556" s="9" t="s">
        <v>3</v>
      </c>
      <c r="E556" s="9" t="s">
        <v>4</v>
      </c>
      <c r="F556" s="9" t="s">
        <v>5</v>
      </c>
      <c r="G556" s="9" t="s">
        <v>6</v>
      </c>
      <c r="H556" s="9" t="s">
        <v>7</v>
      </c>
      <c r="I556" s="9" t="s">
        <v>8</v>
      </c>
      <c r="J556" s="9" t="s">
        <v>9</v>
      </c>
      <c r="K556" s="9" t="s">
        <v>10</v>
      </c>
      <c r="L556" s="9" t="s">
        <v>11</v>
      </c>
      <c r="M556" s="25" t="s">
        <v>12</v>
      </c>
    </row>
    <row r="557" spans="1:13" ht="15.75" thickBot="1" x14ac:dyDescent="0.3">
      <c r="A557" s="10" t="s">
        <v>13</v>
      </c>
      <c r="B557" s="31"/>
      <c r="C557" s="30"/>
      <c r="D557" s="44">
        <v>0</v>
      </c>
      <c r="E557" s="30"/>
      <c r="F557" s="30"/>
      <c r="G557" s="30">
        <v>0</v>
      </c>
      <c r="H557" s="30"/>
      <c r="I557" s="30"/>
      <c r="J557" s="30">
        <v>2</v>
      </c>
      <c r="K557" s="30"/>
      <c r="L557" s="30"/>
      <c r="M557" s="30">
        <v>2</v>
      </c>
    </row>
    <row r="558" spans="1:13" ht="15.75" thickBot="1" x14ac:dyDescent="0.3">
      <c r="A558" s="10" t="s">
        <v>14</v>
      </c>
      <c r="B558" s="32"/>
      <c r="C558" s="4"/>
      <c r="D558" s="43">
        <v>2</v>
      </c>
      <c r="E558" s="4"/>
      <c r="F558" s="4"/>
      <c r="G558" s="4">
        <v>2</v>
      </c>
      <c r="H558" s="4"/>
      <c r="I558" s="4"/>
      <c r="J558" s="4">
        <v>2</v>
      </c>
      <c r="K558" s="4"/>
      <c r="L558" s="4"/>
      <c r="M558" s="4">
        <v>2</v>
      </c>
    </row>
    <row r="559" spans="1:13" ht="15.75" thickBot="1" x14ac:dyDescent="0.3">
      <c r="A559" s="10" t="s">
        <v>15</v>
      </c>
      <c r="B559" s="32"/>
      <c r="C559" s="4"/>
      <c r="D559" s="43">
        <v>50</v>
      </c>
      <c r="E559" s="4"/>
      <c r="F559" s="4"/>
      <c r="G559" s="4">
        <v>50</v>
      </c>
      <c r="H559" s="4"/>
      <c r="I559" s="4"/>
      <c r="J559" s="4">
        <v>100</v>
      </c>
      <c r="K559" s="4"/>
      <c r="L559" s="4"/>
      <c r="M559" s="4">
        <v>100</v>
      </c>
    </row>
  </sheetData>
  <mergeCells count="296">
    <mergeCell ref="A2:M2"/>
    <mergeCell ref="B21:M21"/>
    <mergeCell ref="B22:M22"/>
    <mergeCell ref="A20:M20"/>
    <mergeCell ref="C6:M6"/>
    <mergeCell ref="C7:M7"/>
    <mergeCell ref="C8:M8"/>
    <mergeCell ref="C9:M9"/>
    <mergeCell ref="B3:M3"/>
    <mergeCell ref="B4:M4"/>
    <mergeCell ref="A6:A9"/>
    <mergeCell ref="A24:A27"/>
    <mergeCell ref="C24:M24"/>
    <mergeCell ref="C25:M25"/>
    <mergeCell ref="C26:M26"/>
    <mergeCell ref="C27:M27"/>
    <mergeCell ref="A67:M67"/>
    <mergeCell ref="B68:M68"/>
    <mergeCell ref="B69:M69"/>
    <mergeCell ref="B37:M37"/>
    <mergeCell ref="B36:M36"/>
    <mergeCell ref="A35:M35"/>
    <mergeCell ref="A39:A42"/>
    <mergeCell ref="C39:M39"/>
    <mergeCell ref="C40:M40"/>
    <mergeCell ref="C41:M41"/>
    <mergeCell ref="C42:M42"/>
    <mergeCell ref="A50:M50"/>
    <mergeCell ref="B51:M51"/>
    <mergeCell ref="B52:M52"/>
    <mergeCell ref="A54:A57"/>
    <mergeCell ref="C54:M54"/>
    <mergeCell ref="C55:M55"/>
    <mergeCell ref="C56:M56"/>
    <mergeCell ref="C57:M57"/>
    <mergeCell ref="A97:M97"/>
    <mergeCell ref="B98:M98"/>
    <mergeCell ref="B99:M99"/>
    <mergeCell ref="A101:A104"/>
    <mergeCell ref="C101:M101"/>
    <mergeCell ref="C102:M102"/>
    <mergeCell ref="C103:M103"/>
    <mergeCell ref="C104:M104"/>
    <mergeCell ref="C72:M72"/>
    <mergeCell ref="C73:M73"/>
    <mergeCell ref="C74:M74"/>
    <mergeCell ref="A86:A89"/>
    <mergeCell ref="C86:M86"/>
    <mergeCell ref="C87:M87"/>
    <mergeCell ref="C88:M88"/>
    <mergeCell ref="C89:M89"/>
    <mergeCell ref="A82:M82"/>
    <mergeCell ref="B83:M83"/>
    <mergeCell ref="B84:M84"/>
    <mergeCell ref="A71:A74"/>
    <mergeCell ref="C71:M71"/>
    <mergeCell ref="A127:M127"/>
    <mergeCell ref="B128:M128"/>
    <mergeCell ref="B129:M129"/>
    <mergeCell ref="A131:A134"/>
    <mergeCell ref="C131:M131"/>
    <mergeCell ref="C132:M132"/>
    <mergeCell ref="C133:M133"/>
    <mergeCell ref="C134:M134"/>
    <mergeCell ref="A112:M112"/>
    <mergeCell ref="B113:M113"/>
    <mergeCell ref="B114:M114"/>
    <mergeCell ref="A116:A119"/>
    <mergeCell ref="C116:M116"/>
    <mergeCell ref="C117:M117"/>
    <mergeCell ref="C118:M118"/>
    <mergeCell ref="C119:M119"/>
    <mergeCell ref="A157:M157"/>
    <mergeCell ref="B158:M158"/>
    <mergeCell ref="B159:M159"/>
    <mergeCell ref="A161:A164"/>
    <mergeCell ref="C161:M161"/>
    <mergeCell ref="C162:M162"/>
    <mergeCell ref="C163:M163"/>
    <mergeCell ref="C164:M164"/>
    <mergeCell ref="A142:M142"/>
    <mergeCell ref="B143:M143"/>
    <mergeCell ref="B144:M144"/>
    <mergeCell ref="A146:A149"/>
    <mergeCell ref="C146:M146"/>
    <mergeCell ref="C147:M147"/>
    <mergeCell ref="C148:M148"/>
    <mergeCell ref="C149:M149"/>
    <mergeCell ref="A187:M187"/>
    <mergeCell ref="B188:M188"/>
    <mergeCell ref="B189:M189"/>
    <mergeCell ref="A191:A194"/>
    <mergeCell ref="C191:M191"/>
    <mergeCell ref="C192:M192"/>
    <mergeCell ref="C193:M193"/>
    <mergeCell ref="C194:M194"/>
    <mergeCell ref="A172:M172"/>
    <mergeCell ref="B173:M173"/>
    <mergeCell ref="B174:M174"/>
    <mergeCell ref="A176:A179"/>
    <mergeCell ref="C176:M176"/>
    <mergeCell ref="C177:M177"/>
    <mergeCell ref="C178:M178"/>
    <mergeCell ref="C179:M179"/>
    <mergeCell ref="A217:M217"/>
    <mergeCell ref="B218:M218"/>
    <mergeCell ref="B219:M219"/>
    <mergeCell ref="A221:A224"/>
    <mergeCell ref="C221:M221"/>
    <mergeCell ref="C222:M222"/>
    <mergeCell ref="C223:M223"/>
    <mergeCell ref="C224:M224"/>
    <mergeCell ref="A202:M202"/>
    <mergeCell ref="B203:M203"/>
    <mergeCell ref="B204:M204"/>
    <mergeCell ref="A206:A209"/>
    <mergeCell ref="C206:M206"/>
    <mergeCell ref="C207:M207"/>
    <mergeCell ref="C208:M208"/>
    <mergeCell ref="C209:M209"/>
    <mergeCell ref="A247:M247"/>
    <mergeCell ref="B248:M248"/>
    <mergeCell ref="B249:M249"/>
    <mergeCell ref="A251:A254"/>
    <mergeCell ref="C251:M251"/>
    <mergeCell ref="C252:M252"/>
    <mergeCell ref="C253:M253"/>
    <mergeCell ref="C254:M254"/>
    <mergeCell ref="A232:M232"/>
    <mergeCell ref="B233:M233"/>
    <mergeCell ref="B234:M234"/>
    <mergeCell ref="A236:A239"/>
    <mergeCell ref="C236:M236"/>
    <mergeCell ref="C237:M237"/>
    <mergeCell ref="C238:M238"/>
    <mergeCell ref="C239:M239"/>
    <mergeCell ref="A277:M277"/>
    <mergeCell ref="B278:M278"/>
    <mergeCell ref="B279:M279"/>
    <mergeCell ref="A281:A284"/>
    <mergeCell ref="C281:M281"/>
    <mergeCell ref="C282:M282"/>
    <mergeCell ref="C283:M283"/>
    <mergeCell ref="C284:M284"/>
    <mergeCell ref="A262:M262"/>
    <mergeCell ref="B263:M263"/>
    <mergeCell ref="B264:M264"/>
    <mergeCell ref="A266:A269"/>
    <mergeCell ref="C266:M266"/>
    <mergeCell ref="C267:M267"/>
    <mergeCell ref="C268:M268"/>
    <mergeCell ref="C269:M269"/>
    <mergeCell ref="A307:M307"/>
    <mergeCell ref="B308:M308"/>
    <mergeCell ref="B309:M309"/>
    <mergeCell ref="A311:A314"/>
    <mergeCell ref="C311:M311"/>
    <mergeCell ref="C312:M312"/>
    <mergeCell ref="C313:M313"/>
    <mergeCell ref="C314:M314"/>
    <mergeCell ref="A292:M292"/>
    <mergeCell ref="B293:M293"/>
    <mergeCell ref="B294:M294"/>
    <mergeCell ref="A296:A299"/>
    <mergeCell ref="C296:M296"/>
    <mergeCell ref="C297:M297"/>
    <mergeCell ref="C298:M298"/>
    <mergeCell ref="C299:M299"/>
    <mergeCell ref="A337:M337"/>
    <mergeCell ref="B338:M338"/>
    <mergeCell ref="B339:M339"/>
    <mergeCell ref="A341:A344"/>
    <mergeCell ref="C341:M341"/>
    <mergeCell ref="C342:M342"/>
    <mergeCell ref="C343:M343"/>
    <mergeCell ref="C344:M344"/>
    <mergeCell ref="A322:M322"/>
    <mergeCell ref="B323:M323"/>
    <mergeCell ref="B324:M324"/>
    <mergeCell ref="A326:A329"/>
    <mergeCell ref="C326:M326"/>
    <mergeCell ref="C327:M327"/>
    <mergeCell ref="C328:M328"/>
    <mergeCell ref="C329:M329"/>
    <mergeCell ref="A367:M367"/>
    <mergeCell ref="B368:M368"/>
    <mergeCell ref="B369:M369"/>
    <mergeCell ref="A371:A374"/>
    <mergeCell ref="C371:M371"/>
    <mergeCell ref="C372:M372"/>
    <mergeCell ref="C373:M373"/>
    <mergeCell ref="C374:M374"/>
    <mergeCell ref="A352:M352"/>
    <mergeCell ref="B353:M353"/>
    <mergeCell ref="B354:M354"/>
    <mergeCell ref="A356:A359"/>
    <mergeCell ref="C356:M356"/>
    <mergeCell ref="C357:M357"/>
    <mergeCell ref="C358:M358"/>
    <mergeCell ref="C359:M359"/>
    <mergeCell ref="A397:M397"/>
    <mergeCell ref="B398:M398"/>
    <mergeCell ref="B399:M399"/>
    <mergeCell ref="A401:A404"/>
    <mergeCell ref="C401:M401"/>
    <mergeCell ref="C402:M402"/>
    <mergeCell ref="C403:M403"/>
    <mergeCell ref="C404:M404"/>
    <mergeCell ref="A382:M382"/>
    <mergeCell ref="B383:M383"/>
    <mergeCell ref="B384:M384"/>
    <mergeCell ref="A386:A389"/>
    <mergeCell ref="C386:M386"/>
    <mergeCell ref="C387:M387"/>
    <mergeCell ref="C388:M388"/>
    <mergeCell ref="C389:M389"/>
    <mergeCell ref="A427:M427"/>
    <mergeCell ref="B428:M428"/>
    <mergeCell ref="B429:M429"/>
    <mergeCell ref="A431:A434"/>
    <mergeCell ref="C431:M431"/>
    <mergeCell ref="C432:M432"/>
    <mergeCell ref="C433:M433"/>
    <mergeCell ref="C434:M434"/>
    <mergeCell ref="A412:M412"/>
    <mergeCell ref="B413:M413"/>
    <mergeCell ref="B414:M414"/>
    <mergeCell ref="A416:A419"/>
    <mergeCell ref="C416:M416"/>
    <mergeCell ref="C417:M417"/>
    <mergeCell ref="C418:M418"/>
    <mergeCell ref="C419:M419"/>
    <mergeCell ref="A457:M457"/>
    <mergeCell ref="B458:M458"/>
    <mergeCell ref="B459:M459"/>
    <mergeCell ref="A461:A464"/>
    <mergeCell ref="C461:M461"/>
    <mergeCell ref="C462:M462"/>
    <mergeCell ref="C463:M463"/>
    <mergeCell ref="C464:M464"/>
    <mergeCell ref="A442:M442"/>
    <mergeCell ref="B443:M443"/>
    <mergeCell ref="B444:M444"/>
    <mergeCell ref="A446:A449"/>
    <mergeCell ref="C446:M446"/>
    <mergeCell ref="C447:M447"/>
    <mergeCell ref="C448:M448"/>
    <mergeCell ref="C449:M449"/>
    <mergeCell ref="A487:M487"/>
    <mergeCell ref="B488:M488"/>
    <mergeCell ref="B489:M489"/>
    <mergeCell ref="A491:A494"/>
    <mergeCell ref="C491:M491"/>
    <mergeCell ref="C492:M492"/>
    <mergeCell ref="C493:M493"/>
    <mergeCell ref="C494:M494"/>
    <mergeCell ref="A472:M472"/>
    <mergeCell ref="B473:M473"/>
    <mergeCell ref="B474:M474"/>
    <mergeCell ref="A476:A479"/>
    <mergeCell ref="C476:M476"/>
    <mergeCell ref="C477:M477"/>
    <mergeCell ref="C478:M478"/>
    <mergeCell ref="C479:M479"/>
    <mergeCell ref="A517:M517"/>
    <mergeCell ref="B518:M518"/>
    <mergeCell ref="B519:M519"/>
    <mergeCell ref="A521:A524"/>
    <mergeCell ref="C521:M521"/>
    <mergeCell ref="C522:M522"/>
    <mergeCell ref="C523:M523"/>
    <mergeCell ref="C524:M524"/>
    <mergeCell ref="A502:M502"/>
    <mergeCell ref="B503:M503"/>
    <mergeCell ref="B504:M504"/>
    <mergeCell ref="A506:A509"/>
    <mergeCell ref="C506:M506"/>
    <mergeCell ref="C507:M507"/>
    <mergeCell ref="C508:M508"/>
    <mergeCell ref="C509:M509"/>
    <mergeCell ref="A547:M547"/>
    <mergeCell ref="B548:M548"/>
    <mergeCell ref="B549:M549"/>
    <mergeCell ref="A551:A554"/>
    <mergeCell ref="C551:M551"/>
    <mergeCell ref="C552:M552"/>
    <mergeCell ref="C553:M553"/>
    <mergeCell ref="C554:M554"/>
    <mergeCell ref="A532:M532"/>
    <mergeCell ref="B533:M533"/>
    <mergeCell ref="B534:M534"/>
    <mergeCell ref="A536:A539"/>
    <mergeCell ref="C536:M536"/>
    <mergeCell ref="C537:M537"/>
    <mergeCell ref="C538:M538"/>
    <mergeCell ref="C539:M539"/>
  </mergeCells>
  <pageMargins left="0.25" right="0.25" top="0.75" bottom="0.75" header="0.3" footer="0.3"/>
  <pageSetup paperSize="9" scale="90" orientation="landscape" horizontalDpi="360" verticalDpi="36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996BF3-F20F-4FF0-9B92-679A59FD15F0}">
  <dimension ref="A1:N15"/>
  <sheetViews>
    <sheetView zoomScaleNormal="100" workbookViewId="0">
      <selection sqref="A1:N1"/>
    </sheetView>
  </sheetViews>
  <sheetFormatPr baseColWidth="10" defaultRowHeight="15" x14ac:dyDescent="0.25"/>
  <cols>
    <col min="1" max="1" width="17" style="6" bestFit="1" customWidth="1"/>
    <col min="2" max="2" width="15" style="6" customWidth="1"/>
    <col min="3" max="13" width="11.42578125" style="6"/>
  </cols>
  <sheetData>
    <row r="1" spans="1:14" ht="20.25" x14ac:dyDescent="0.25">
      <c r="A1" s="257" t="s">
        <v>60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9"/>
    </row>
    <row r="2" spans="1:14" ht="15" customHeight="1" x14ac:dyDescent="0.25">
      <c r="A2" s="20" t="s">
        <v>16</v>
      </c>
      <c r="B2" s="238" t="s">
        <v>61</v>
      </c>
      <c r="C2" s="238"/>
      <c r="D2" s="238"/>
      <c r="E2" s="238"/>
      <c r="F2" s="238"/>
      <c r="G2" s="238"/>
      <c r="H2" s="238"/>
      <c r="I2" s="238"/>
      <c r="J2" s="238"/>
      <c r="K2" s="238"/>
      <c r="L2" s="238"/>
      <c r="M2" s="238"/>
      <c r="N2" s="239"/>
    </row>
    <row r="3" spans="1:14" ht="30" customHeight="1" thickBot="1" x14ac:dyDescent="0.3">
      <c r="A3" s="141" t="s">
        <v>19</v>
      </c>
      <c r="B3" s="251" t="s">
        <v>62</v>
      </c>
      <c r="C3" s="251"/>
      <c r="D3" s="251"/>
      <c r="E3" s="251"/>
      <c r="F3" s="251"/>
      <c r="G3" s="251"/>
      <c r="H3" s="251"/>
      <c r="I3" s="251"/>
      <c r="J3" s="251"/>
      <c r="K3" s="251"/>
      <c r="L3" s="251"/>
      <c r="M3" s="251"/>
      <c r="N3" s="252"/>
    </row>
    <row r="4" spans="1:14" ht="15.75" thickBot="1" x14ac:dyDescent="0.3"/>
    <row r="5" spans="1:14" ht="15" customHeight="1" x14ac:dyDescent="0.25">
      <c r="A5" s="268" t="s">
        <v>21</v>
      </c>
      <c r="B5" s="142" t="s">
        <v>22</v>
      </c>
      <c r="C5" s="270" t="s">
        <v>23</v>
      </c>
      <c r="D5" s="270"/>
      <c r="E5" s="270"/>
      <c r="F5" s="270"/>
      <c r="G5" s="270"/>
      <c r="H5" s="270"/>
      <c r="I5" s="270"/>
      <c r="J5" s="270"/>
      <c r="K5" s="270"/>
      <c r="L5" s="270"/>
      <c r="M5" s="270"/>
      <c r="N5" s="271"/>
    </row>
    <row r="6" spans="1:14" ht="15" customHeight="1" x14ac:dyDescent="0.25">
      <c r="A6" s="242"/>
      <c r="B6" s="7" t="s">
        <v>24</v>
      </c>
      <c r="C6" s="238" t="s">
        <v>244</v>
      </c>
      <c r="D6" s="238"/>
      <c r="E6" s="238"/>
      <c r="F6" s="238"/>
      <c r="G6" s="238"/>
      <c r="H6" s="238"/>
      <c r="I6" s="238"/>
      <c r="J6" s="238"/>
      <c r="K6" s="238"/>
      <c r="L6" s="238"/>
      <c r="M6" s="238"/>
      <c r="N6" s="239"/>
    </row>
    <row r="7" spans="1:14" ht="15" customHeight="1" x14ac:dyDescent="0.25">
      <c r="A7" s="242"/>
      <c r="B7" s="7" t="s">
        <v>26</v>
      </c>
      <c r="C7" s="238" t="s">
        <v>245</v>
      </c>
      <c r="D7" s="238"/>
      <c r="E7" s="238"/>
      <c r="F7" s="238"/>
      <c r="G7" s="238"/>
      <c r="H7" s="238"/>
      <c r="I7" s="238"/>
      <c r="J7" s="238"/>
      <c r="K7" s="238"/>
      <c r="L7" s="238"/>
      <c r="M7" s="238"/>
      <c r="N7" s="239"/>
    </row>
    <row r="8" spans="1:14" ht="30.75" thickBot="1" x14ac:dyDescent="0.3">
      <c r="A8" s="269"/>
      <c r="B8" s="143" t="s">
        <v>221</v>
      </c>
      <c r="C8" s="255" t="s">
        <v>226</v>
      </c>
      <c r="D8" s="255"/>
      <c r="E8" s="255"/>
      <c r="F8" s="255"/>
      <c r="G8" s="255"/>
      <c r="H8" s="255"/>
      <c r="I8" s="255"/>
      <c r="J8" s="255"/>
      <c r="K8" s="255"/>
      <c r="L8" s="255"/>
      <c r="M8" s="255"/>
      <c r="N8" s="256"/>
    </row>
    <row r="9" spans="1:14" ht="15.75" thickBot="1" x14ac:dyDescent="0.3"/>
    <row r="10" spans="1:14" x14ac:dyDescent="0.25">
      <c r="A10" s="176" t="s">
        <v>0</v>
      </c>
      <c r="B10" s="177" t="s">
        <v>1</v>
      </c>
      <c r="C10" s="177" t="s">
        <v>2</v>
      </c>
      <c r="D10" s="177" t="s">
        <v>3</v>
      </c>
      <c r="E10" s="177" t="s">
        <v>4</v>
      </c>
      <c r="F10" s="177" t="s">
        <v>5</v>
      </c>
      <c r="G10" s="177" t="s">
        <v>6</v>
      </c>
      <c r="H10" s="177" t="s">
        <v>7</v>
      </c>
      <c r="I10" s="177" t="s">
        <v>8</v>
      </c>
      <c r="J10" s="177" t="s">
        <v>9</v>
      </c>
      <c r="K10" s="177" t="s">
        <v>10</v>
      </c>
      <c r="L10" s="177" t="s">
        <v>11</v>
      </c>
      <c r="M10" s="177" t="s">
        <v>12</v>
      </c>
      <c r="N10" s="178" t="s">
        <v>258</v>
      </c>
    </row>
    <row r="11" spans="1:14" x14ac:dyDescent="0.25">
      <c r="A11" s="182">
        <v>2025</v>
      </c>
      <c r="B11" s="140">
        <f>Hoja1!B107</f>
        <v>328</v>
      </c>
      <c r="C11" s="140">
        <f>Hoja1!C107</f>
        <v>327</v>
      </c>
      <c r="D11" s="140">
        <f>Hoja1!D107</f>
        <v>283</v>
      </c>
      <c r="E11" s="198">
        <f>Hoja1!E107</f>
        <v>283</v>
      </c>
      <c r="F11" s="198">
        <f>Hoja1!F107</f>
        <v>283</v>
      </c>
      <c r="G11" s="198">
        <f>Hoja1!G107</f>
        <v>283</v>
      </c>
      <c r="H11" s="151">
        <f>Hoja1!H107</f>
        <v>283</v>
      </c>
      <c r="I11" s="151">
        <f>Hoja1!I107</f>
        <v>0</v>
      </c>
      <c r="J11" s="151">
        <f>Hoja1!J107</f>
        <v>0</v>
      </c>
      <c r="K11" s="151">
        <f>Hoja1!K107</f>
        <v>0</v>
      </c>
      <c r="L11" s="151">
        <f>Hoja1!L107</f>
        <v>0</v>
      </c>
      <c r="M11" s="151">
        <f>Hoja1!M107</f>
        <v>0</v>
      </c>
      <c r="N11" s="154">
        <v>457</v>
      </c>
    </row>
    <row r="12" spans="1:14" x14ac:dyDescent="0.25">
      <c r="A12" s="182">
        <v>2024</v>
      </c>
      <c r="B12" s="140">
        <f>Hoja1!B108</f>
        <v>239</v>
      </c>
      <c r="C12" s="140">
        <f>Hoja1!C108</f>
        <v>218</v>
      </c>
      <c r="D12" s="140">
        <f>Hoja1!D108</f>
        <v>208</v>
      </c>
      <c r="E12" s="198">
        <f>Hoja1!E108</f>
        <v>208</v>
      </c>
      <c r="F12" s="198">
        <f>Hoja1!F108</f>
        <v>207</v>
      </c>
      <c r="G12" s="198">
        <f>Hoja1!G108</f>
        <v>207</v>
      </c>
      <c r="H12" s="151">
        <f>Hoja1!H108</f>
        <v>207</v>
      </c>
      <c r="I12" s="151">
        <f>Hoja1!I108</f>
        <v>0</v>
      </c>
      <c r="J12" s="151">
        <f>Hoja1!J108</f>
        <v>0</v>
      </c>
      <c r="K12" s="151">
        <f>Hoja1!K108</f>
        <v>0</v>
      </c>
      <c r="L12" s="151">
        <f>Hoja1!L108</f>
        <v>0</v>
      </c>
      <c r="M12" s="151">
        <f>Hoja1!M108</f>
        <v>0</v>
      </c>
      <c r="N12" s="154">
        <v>327</v>
      </c>
    </row>
    <row r="13" spans="1:14" ht="15.75" thickBot="1" x14ac:dyDescent="0.3">
      <c r="A13" s="149" t="s">
        <v>15</v>
      </c>
      <c r="B13" s="179">
        <f t="shared" ref="B13:F13" si="0">((B11-B12)/B12)</f>
        <v>0.3723849372384937</v>
      </c>
      <c r="C13" s="179">
        <f t="shared" si="0"/>
        <v>0.5</v>
      </c>
      <c r="D13" s="179">
        <f t="shared" si="0"/>
        <v>0.36057692307692307</v>
      </c>
      <c r="E13" s="200">
        <f t="shared" si="0"/>
        <v>0.36057692307692307</v>
      </c>
      <c r="F13" s="200">
        <f t="shared" si="0"/>
        <v>0.3671497584541063</v>
      </c>
      <c r="G13" s="200">
        <f>((G11-G12)/G12)</f>
        <v>0.3671497584541063</v>
      </c>
      <c r="H13" s="181">
        <f t="shared" ref="H13:L13" si="1">((H11-H12)/H12)</f>
        <v>0.3671497584541063</v>
      </c>
      <c r="I13" s="181" t="e">
        <f t="shared" si="1"/>
        <v>#DIV/0!</v>
      </c>
      <c r="J13" s="181" t="e">
        <f t="shared" si="1"/>
        <v>#DIV/0!</v>
      </c>
      <c r="K13" s="181" t="e">
        <f t="shared" si="1"/>
        <v>#DIV/0!</v>
      </c>
      <c r="L13" s="181" t="e">
        <f t="shared" si="1"/>
        <v>#DIV/0!</v>
      </c>
      <c r="M13" s="181" t="e">
        <f t="shared" ref="M13" si="2">((M11-M12)/M12)</f>
        <v>#DIV/0!</v>
      </c>
      <c r="N13" s="183">
        <f>(N11/N12)-1</f>
        <v>0.39755351681957185</v>
      </c>
    </row>
    <row r="14" spans="1:14" x14ac:dyDescent="0.25">
      <c r="A14" s="6" t="s">
        <v>215</v>
      </c>
    </row>
    <row r="15" spans="1:14" x14ac:dyDescent="0.25">
      <c r="A15" s="103"/>
    </row>
  </sheetData>
  <mergeCells count="8">
    <mergeCell ref="A5:A8"/>
    <mergeCell ref="A1:N1"/>
    <mergeCell ref="B2:N2"/>
    <mergeCell ref="B3:N3"/>
    <mergeCell ref="C5:N5"/>
    <mergeCell ref="C6:N6"/>
    <mergeCell ref="C7:N7"/>
    <mergeCell ref="C8:N8"/>
  </mergeCells>
  <pageMargins left="0.25" right="0.25" top="0.75" bottom="0.75" header="0.3" footer="0.3"/>
  <pageSetup paperSize="9" scale="84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C448EC-98CB-4A56-A124-4E94DC340FD2}">
  <dimension ref="A1:N14"/>
  <sheetViews>
    <sheetView zoomScaleNormal="100" workbookViewId="0">
      <selection activeCell="K19" sqref="K19"/>
    </sheetView>
  </sheetViews>
  <sheetFormatPr baseColWidth="10" defaultRowHeight="15" x14ac:dyDescent="0.25"/>
  <cols>
    <col min="1" max="1" width="17" style="6" bestFit="1" customWidth="1"/>
    <col min="2" max="2" width="15" style="6" customWidth="1"/>
    <col min="3" max="13" width="11.42578125" style="6"/>
  </cols>
  <sheetData>
    <row r="1" spans="1:14" ht="20.25" x14ac:dyDescent="0.25">
      <c r="A1" s="248" t="s">
        <v>65</v>
      </c>
      <c r="B1" s="249"/>
      <c r="C1" s="249"/>
      <c r="D1" s="249"/>
      <c r="E1" s="249"/>
      <c r="F1" s="249"/>
      <c r="G1" s="249"/>
      <c r="H1" s="249"/>
      <c r="I1" s="249"/>
      <c r="J1" s="249"/>
      <c r="K1" s="249"/>
      <c r="L1" s="249"/>
      <c r="M1" s="249"/>
      <c r="N1" s="250"/>
    </row>
    <row r="2" spans="1:14" ht="15" customHeight="1" x14ac:dyDescent="0.25">
      <c r="A2" s="20" t="s">
        <v>16</v>
      </c>
      <c r="B2" s="238" t="s">
        <v>66</v>
      </c>
      <c r="C2" s="238"/>
      <c r="D2" s="238"/>
      <c r="E2" s="238"/>
      <c r="F2" s="238"/>
      <c r="G2" s="238"/>
      <c r="H2" s="238"/>
      <c r="I2" s="238"/>
      <c r="J2" s="238"/>
      <c r="K2" s="238"/>
      <c r="L2" s="238"/>
      <c r="M2" s="238"/>
      <c r="N2" s="239"/>
    </row>
    <row r="3" spans="1:14" ht="15" customHeight="1" thickBot="1" x14ac:dyDescent="0.3">
      <c r="A3" s="141" t="s">
        <v>19</v>
      </c>
      <c r="B3" s="251" t="s">
        <v>67</v>
      </c>
      <c r="C3" s="251"/>
      <c r="D3" s="251"/>
      <c r="E3" s="251"/>
      <c r="F3" s="251"/>
      <c r="G3" s="251"/>
      <c r="H3" s="251"/>
      <c r="I3" s="251"/>
      <c r="J3" s="251"/>
      <c r="K3" s="251"/>
      <c r="L3" s="251"/>
      <c r="M3" s="251"/>
      <c r="N3" s="252"/>
    </row>
    <row r="4" spans="1:14" ht="15.75" thickBot="1" x14ac:dyDescent="0.3">
      <c r="A4" s="21"/>
    </row>
    <row r="5" spans="1:14" ht="15" customHeight="1" x14ac:dyDescent="0.25">
      <c r="A5" s="268" t="s">
        <v>21</v>
      </c>
      <c r="B5" s="142" t="s">
        <v>22</v>
      </c>
      <c r="C5" s="270" t="s">
        <v>23</v>
      </c>
      <c r="D5" s="270"/>
      <c r="E5" s="270"/>
      <c r="F5" s="270"/>
      <c r="G5" s="270"/>
      <c r="H5" s="270"/>
      <c r="I5" s="270"/>
      <c r="J5" s="270"/>
      <c r="K5" s="270"/>
      <c r="L5" s="270"/>
      <c r="M5" s="270"/>
      <c r="N5" s="271"/>
    </row>
    <row r="6" spans="1:14" ht="15" customHeight="1" x14ac:dyDescent="0.25">
      <c r="A6" s="242"/>
      <c r="B6" s="7" t="s">
        <v>24</v>
      </c>
      <c r="C6" s="238" t="s">
        <v>68</v>
      </c>
      <c r="D6" s="238"/>
      <c r="E6" s="238"/>
      <c r="F6" s="238"/>
      <c r="G6" s="238"/>
      <c r="H6" s="238"/>
      <c r="I6" s="238"/>
      <c r="J6" s="238"/>
      <c r="K6" s="238"/>
      <c r="L6" s="238"/>
      <c r="M6" s="238"/>
      <c r="N6" s="239"/>
    </row>
    <row r="7" spans="1:14" ht="15" customHeight="1" x14ac:dyDescent="0.25">
      <c r="A7" s="242"/>
      <c r="B7" s="7" t="s">
        <v>26</v>
      </c>
      <c r="C7" s="238" t="s">
        <v>69</v>
      </c>
      <c r="D7" s="238"/>
      <c r="E7" s="238"/>
      <c r="F7" s="238"/>
      <c r="G7" s="238"/>
      <c r="H7" s="238"/>
      <c r="I7" s="238"/>
      <c r="J7" s="238"/>
      <c r="K7" s="238"/>
      <c r="L7" s="238"/>
      <c r="M7" s="238"/>
      <c r="N7" s="239"/>
    </row>
    <row r="8" spans="1:14" ht="30.75" thickBot="1" x14ac:dyDescent="0.3">
      <c r="A8" s="269"/>
      <c r="B8" s="143" t="s">
        <v>221</v>
      </c>
      <c r="C8" s="255" t="s">
        <v>227</v>
      </c>
      <c r="D8" s="255"/>
      <c r="E8" s="255"/>
      <c r="F8" s="255"/>
      <c r="G8" s="255"/>
      <c r="H8" s="255"/>
      <c r="I8" s="255"/>
      <c r="J8" s="255"/>
      <c r="K8" s="255"/>
      <c r="L8" s="255"/>
      <c r="M8" s="255"/>
      <c r="N8" s="256"/>
    </row>
    <row r="9" spans="1:14" ht="15.75" thickBot="1" x14ac:dyDescent="0.3">
      <c r="A9" s="21"/>
    </row>
    <row r="10" spans="1:14" ht="15.75" thickBot="1" x14ac:dyDescent="0.3">
      <c r="A10" s="8" t="s">
        <v>0</v>
      </c>
      <c r="B10" s="9" t="s">
        <v>1</v>
      </c>
      <c r="C10" s="9" t="s">
        <v>2</v>
      </c>
      <c r="D10" s="9" t="s">
        <v>3</v>
      </c>
      <c r="E10" s="9" t="s">
        <v>4</v>
      </c>
      <c r="F10" s="9" t="s">
        <v>5</v>
      </c>
      <c r="G10" s="9" t="s">
        <v>6</v>
      </c>
      <c r="H10" s="9" t="s">
        <v>7</v>
      </c>
      <c r="I10" s="9" t="s">
        <v>8</v>
      </c>
      <c r="J10" s="9" t="s">
        <v>9</v>
      </c>
      <c r="K10" s="9" t="s">
        <v>10</v>
      </c>
      <c r="L10" s="9" t="s">
        <v>11</v>
      </c>
      <c r="M10" s="130" t="s">
        <v>12</v>
      </c>
      <c r="N10" s="135" t="s">
        <v>258</v>
      </c>
    </row>
    <row r="11" spans="1:14" ht="15.75" thickBot="1" x14ac:dyDescent="0.3">
      <c r="A11" s="10" t="s">
        <v>13</v>
      </c>
      <c r="B11" s="11">
        <f>Hoja1!B122</f>
        <v>0</v>
      </c>
      <c r="C11" s="11">
        <f>Hoja1!C122</f>
        <v>0</v>
      </c>
      <c r="D11" s="11">
        <f>Hoja1!D122</f>
        <v>4</v>
      </c>
      <c r="E11" s="104">
        <f>Hoja1!E122</f>
        <v>4</v>
      </c>
      <c r="F11" s="104">
        <f>Hoja1!F122</f>
        <v>4</v>
      </c>
      <c r="G11" s="104">
        <f>Hoja1!G122</f>
        <v>11</v>
      </c>
      <c r="H11" s="126">
        <f>Hoja1!H122</f>
        <v>11</v>
      </c>
      <c r="I11" s="126">
        <f>Hoja1!I122</f>
        <v>5</v>
      </c>
      <c r="J11" s="126">
        <f>Hoja1!J122</f>
        <v>5</v>
      </c>
      <c r="K11" s="126">
        <f>Hoja1!K122</f>
        <v>10</v>
      </c>
      <c r="L11" s="126">
        <f>Hoja1!L122</f>
        <v>10</v>
      </c>
      <c r="M11" s="131">
        <f>Hoja1!M122</f>
        <v>10</v>
      </c>
      <c r="N11" s="172">
        <v>10</v>
      </c>
    </row>
    <row r="12" spans="1:14" ht="15.75" thickBot="1" x14ac:dyDescent="0.3">
      <c r="A12" s="10" t="s">
        <v>14</v>
      </c>
      <c r="B12" s="11">
        <f>Hoja1!B123</f>
        <v>10</v>
      </c>
      <c r="C12" s="11">
        <f>Hoja1!C123</f>
        <v>10</v>
      </c>
      <c r="D12" s="11">
        <f>Hoja1!D123</f>
        <v>10</v>
      </c>
      <c r="E12" s="104">
        <f>Hoja1!E123</f>
        <v>10</v>
      </c>
      <c r="F12" s="104">
        <f>Hoja1!F123</f>
        <v>10</v>
      </c>
      <c r="G12" s="104">
        <f>Hoja1!G123</f>
        <v>10</v>
      </c>
      <c r="H12" s="126">
        <f>Hoja1!H123</f>
        <v>10</v>
      </c>
      <c r="I12" s="126">
        <f>Hoja1!I123</f>
        <v>10</v>
      </c>
      <c r="J12" s="126">
        <f>Hoja1!J123</f>
        <v>10</v>
      </c>
      <c r="K12" s="126">
        <f>Hoja1!K123</f>
        <v>10</v>
      </c>
      <c r="L12" s="126">
        <f>Hoja1!L123</f>
        <v>10</v>
      </c>
      <c r="M12" s="174">
        <v>10</v>
      </c>
      <c r="N12" s="172">
        <v>10</v>
      </c>
    </row>
    <row r="13" spans="1:14" ht="15.75" thickBot="1" x14ac:dyDescent="0.3">
      <c r="A13" s="10" t="s">
        <v>15</v>
      </c>
      <c r="B13" s="68">
        <f>Hoja1!B124</f>
        <v>0</v>
      </c>
      <c r="C13" s="68">
        <f>Hoja1!C124</f>
        <v>0</v>
      </c>
      <c r="D13" s="68">
        <f>Hoja1!D124</f>
        <v>0.4</v>
      </c>
      <c r="E13" s="107">
        <f>Hoja1!E124</f>
        <v>0.4</v>
      </c>
      <c r="F13" s="107">
        <f>Hoja1!F124</f>
        <v>0.4</v>
      </c>
      <c r="G13" s="107">
        <f>Hoja1!G124</f>
        <v>1.1000000000000001</v>
      </c>
      <c r="H13" s="129">
        <f>Hoja1!H124</f>
        <v>1.1000000000000001</v>
      </c>
      <c r="I13" s="129">
        <f>Hoja1!I124</f>
        <v>0.5</v>
      </c>
      <c r="J13" s="129">
        <f>Hoja1!J124</f>
        <v>0.5</v>
      </c>
      <c r="K13" s="129">
        <f>Hoja1!K124</f>
        <v>1</v>
      </c>
      <c r="L13" s="129">
        <f>Hoja1!L124</f>
        <v>1</v>
      </c>
      <c r="M13" s="175">
        <f>M11/M12</f>
        <v>1</v>
      </c>
      <c r="N13" s="173">
        <f>N11/N12</f>
        <v>1</v>
      </c>
    </row>
    <row r="14" spans="1:14" x14ac:dyDescent="0.25">
      <c r="A14" s="6" t="s">
        <v>215</v>
      </c>
    </row>
  </sheetData>
  <mergeCells count="8">
    <mergeCell ref="A5:A8"/>
    <mergeCell ref="A1:N1"/>
    <mergeCell ref="B2:N2"/>
    <mergeCell ref="B3:N3"/>
    <mergeCell ref="C5:N5"/>
    <mergeCell ref="C6:N6"/>
    <mergeCell ref="C7:N7"/>
    <mergeCell ref="C8:N8"/>
  </mergeCells>
  <pageMargins left="0.25" right="0.25" top="0.75" bottom="0.75" header="0.3" footer="0.3"/>
  <pageSetup paperSize="9" scale="84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5E531C-6D6D-43EA-856F-5416C5FAD7C1}">
  <dimension ref="A1:M433"/>
  <sheetViews>
    <sheetView zoomScaleNormal="100" workbookViewId="0">
      <selection sqref="A1:M1"/>
    </sheetView>
  </sheetViews>
  <sheetFormatPr baseColWidth="10" defaultRowHeight="15" x14ac:dyDescent="0.25"/>
  <cols>
    <col min="1" max="1" width="17" style="6" bestFit="1" customWidth="1"/>
    <col min="2" max="2" width="15" style="6" customWidth="1"/>
    <col min="3" max="13" width="11.42578125" style="6"/>
  </cols>
  <sheetData>
    <row r="1" spans="1:13" ht="20.25" x14ac:dyDescent="0.25">
      <c r="A1" s="217" t="s">
        <v>79</v>
      </c>
      <c r="B1" s="218"/>
      <c r="C1" s="218"/>
      <c r="D1" s="218"/>
      <c r="E1" s="218"/>
      <c r="F1" s="218"/>
      <c r="G1" s="218"/>
      <c r="H1" s="218"/>
      <c r="I1" s="218"/>
      <c r="J1" s="218"/>
      <c r="K1" s="218"/>
      <c r="L1" s="218"/>
      <c r="M1" s="219"/>
    </row>
    <row r="2" spans="1:13" x14ac:dyDescent="0.25">
      <c r="A2" s="20" t="s">
        <v>16</v>
      </c>
      <c r="B2" s="238" t="s">
        <v>70</v>
      </c>
      <c r="C2" s="238"/>
      <c r="D2" s="238"/>
      <c r="E2" s="238"/>
      <c r="F2" s="238"/>
      <c r="G2" s="238"/>
      <c r="H2" s="238"/>
      <c r="I2" s="238"/>
      <c r="J2" s="238"/>
      <c r="K2" s="238"/>
      <c r="L2" s="238"/>
      <c r="M2" s="239"/>
    </row>
    <row r="3" spans="1:13" ht="32.25" customHeight="1" x14ac:dyDescent="0.25">
      <c r="A3" s="20" t="s">
        <v>19</v>
      </c>
      <c r="B3" s="240" t="s">
        <v>71</v>
      </c>
      <c r="C3" s="240"/>
      <c r="D3" s="240"/>
      <c r="E3" s="240"/>
      <c r="F3" s="240"/>
      <c r="G3" s="240"/>
      <c r="H3" s="240"/>
      <c r="I3" s="240"/>
      <c r="J3" s="240"/>
      <c r="K3" s="240"/>
      <c r="L3" s="240"/>
      <c r="M3" s="241"/>
    </row>
    <row r="4" spans="1:13" x14ac:dyDescent="0.25">
      <c r="A4" s="21"/>
      <c r="M4" s="22"/>
    </row>
    <row r="5" spans="1:13" x14ac:dyDescent="0.25">
      <c r="A5" s="242" t="s">
        <v>21</v>
      </c>
      <c r="B5" s="7" t="s">
        <v>22</v>
      </c>
      <c r="C5" s="240" t="s">
        <v>23</v>
      </c>
      <c r="D5" s="240"/>
      <c r="E5" s="240"/>
      <c r="F5" s="240"/>
      <c r="G5" s="240"/>
      <c r="H5" s="240"/>
      <c r="I5" s="240"/>
      <c r="J5" s="240"/>
      <c r="K5" s="240"/>
      <c r="L5" s="240"/>
      <c r="M5" s="241"/>
    </row>
    <row r="6" spans="1:13" x14ac:dyDescent="0.25">
      <c r="A6" s="242"/>
      <c r="B6" s="7" t="s">
        <v>24</v>
      </c>
      <c r="C6" s="238" t="s">
        <v>72</v>
      </c>
      <c r="D6" s="238"/>
      <c r="E6" s="238"/>
      <c r="F6" s="238"/>
      <c r="G6" s="238"/>
      <c r="H6" s="238"/>
      <c r="I6" s="238"/>
      <c r="J6" s="238"/>
      <c r="K6" s="238"/>
      <c r="L6" s="238"/>
      <c r="M6" s="239"/>
    </row>
    <row r="7" spans="1:13" x14ac:dyDescent="0.25">
      <c r="A7" s="242"/>
      <c r="B7" s="7" t="s">
        <v>26</v>
      </c>
      <c r="C7" s="238" t="s">
        <v>73</v>
      </c>
      <c r="D7" s="238"/>
      <c r="E7" s="238"/>
      <c r="F7" s="238"/>
      <c r="G7" s="238"/>
      <c r="H7" s="238"/>
      <c r="I7" s="238"/>
      <c r="J7" s="238"/>
      <c r="K7" s="238"/>
      <c r="L7" s="238"/>
      <c r="M7" s="239"/>
    </row>
    <row r="8" spans="1:13" ht="45" hidden="1" x14ac:dyDescent="0.25">
      <c r="A8" s="242"/>
      <c r="B8" s="7" t="s">
        <v>28</v>
      </c>
      <c r="C8" s="238" t="s">
        <v>29</v>
      </c>
      <c r="D8" s="238"/>
      <c r="E8" s="238"/>
      <c r="F8" s="238"/>
      <c r="G8" s="238"/>
      <c r="H8" s="238"/>
      <c r="I8" s="238"/>
      <c r="J8" s="238"/>
      <c r="K8" s="238"/>
      <c r="L8" s="238"/>
      <c r="M8" s="239"/>
    </row>
    <row r="9" spans="1:13" ht="15.75" thickBot="1" x14ac:dyDescent="0.3">
      <c r="A9" s="21"/>
      <c r="M9" s="22"/>
    </row>
    <row r="10" spans="1:13" ht="15.75" thickBot="1" x14ac:dyDescent="0.3">
      <c r="A10" s="8" t="s">
        <v>0</v>
      </c>
      <c r="B10" s="9" t="s">
        <v>1</v>
      </c>
      <c r="C10" s="9" t="s">
        <v>2</v>
      </c>
      <c r="D10" s="9" t="s">
        <v>3</v>
      </c>
      <c r="E10" s="9" t="s">
        <v>4</v>
      </c>
      <c r="F10" s="9" t="s">
        <v>5</v>
      </c>
      <c r="G10" s="9" t="s">
        <v>6</v>
      </c>
      <c r="H10" s="9" t="s">
        <v>7</v>
      </c>
      <c r="I10" s="9" t="s">
        <v>8</v>
      </c>
      <c r="J10" s="9" t="s">
        <v>9</v>
      </c>
      <c r="K10" s="9" t="s">
        <v>10</v>
      </c>
      <c r="L10" s="9" t="s">
        <v>11</v>
      </c>
      <c r="M10" s="25" t="s">
        <v>12</v>
      </c>
    </row>
    <row r="11" spans="1:13" ht="15.75" thickBot="1" x14ac:dyDescent="0.3">
      <c r="A11" s="10" t="s">
        <v>13</v>
      </c>
      <c r="B11" s="11"/>
      <c r="C11" s="11"/>
      <c r="D11" s="31"/>
      <c r="E11" s="30"/>
      <c r="F11" s="30"/>
      <c r="G11" s="85"/>
      <c r="H11" s="30"/>
      <c r="I11" s="30"/>
      <c r="J11" s="85"/>
      <c r="K11" s="30"/>
      <c r="L11" s="30"/>
      <c r="M11" s="85">
        <v>438</v>
      </c>
    </row>
    <row r="12" spans="1:13" ht="15.75" thickBot="1" x14ac:dyDescent="0.3">
      <c r="A12" s="10" t="s">
        <v>14</v>
      </c>
      <c r="B12" s="11"/>
      <c r="C12" s="11"/>
      <c r="D12" s="32"/>
      <c r="E12" s="4"/>
      <c r="F12" s="4"/>
      <c r="G12" s="82"/>
      <c r="H12" s="4"/>
      <c r="I12" s="4"/>
      <c r="J12" s="82"/>
      <c r="K12" s="4"/>
      <c r="L12" s="4"/>
      <c r="M12" s="82">
        <v>180</v>
      </c>
    </row>
    <row r="13" spans="1:13" ht="15.75" thickBot="1" x14ac:dyDescent="0.3">
      <c r="A13" s="10" t="s">
        <v>15</v>
      </c>
      <c r="B13" s="11"/>
      <c r="C13" s="11"/>
      <c r="D13" s="75"/>
      <c r="E13" s="4"/>
      <c r="F13" s="4"/>
      <c r="G13" s="82"/>
      <c r="H13" s="4"/>
      <c r="I13" s="4"/>
      <c r="J13" s="87"/>
      <c r="K13" s="4"/>
      <c r="L13" s="4"/>
      <c r="M13" s="87">
        <f>M11/M12</f>
        <v>2.4333333333333331</v>
      </c>
    </row>
    <row r="16" spans="1:13" ht="20.25" hidden="1" x14ac:dyDescent="0.25">
      <c r="A16" s="217" t="s">
        <v>80</v>
      </c>
      <c r="B16" s="218"/>
      <c r="C16" s="218"/>
      <c r="D16" s="218"/>
      <c r="E16" s="218"/>
      <c r="F16" s="218"/>
      <c r="G16" s="218"/>
      <c r="H16" s="218"/>
      <c r="I16" s="218"/>
      <c r="J16" s="218"/>
      <c r="K16" s="218"/>
      <c r="L16" s="218"/>
      <c r="M16" s="219"/>
    </row>
    <row r="17" spans="1:13" hidden="1" x14ac:dyDescent="0.25">
      <c r="A17" s="20" t="s">
        <v>16</v>
      </c>
      <c r="B17" s="238" t="s">
        <v>75</v>
      </c>
      <c r="C17" s="238"/>
      <c r="D17" s="238"/>
      <c r="E17" s="238"/>
      <c r="F17" s="238"/>
      <c r="G17" s="238"/>
      <c r="H17" s="238"/>
      <c r="I17" s="238"/>
      <c r="J17" s="238"/>
      <c r="K17" s="238"/>
      <c r="L17" s="238"/>
      <c r="M17" s="239"/>
    </row>
    <row r="18" spans="1:13" ht="31.5" hidden="1" customHeight="1" x14ac:dyDescent="0.25">
      <c r="A18" s="20" t="s">
        <v>19</v>
      </c>
      <c r="B18" s="240" t="s">
        <v>76</v>
      </c>
      <c r="C18" s="240"/>
      <c r="D18" s="240"/>
      <c r="E18" s="240"/>
      <c r="F18" s="240"/>
      <c r="G18" s="240"/>
      <c r="H18" s="240"/>
      <c r="I18" s="240"/>
      <c r="J18" s="240"/>
      <c r="K18" s="240"/>
      <c r="L18" s="240"/>
      <c r="M18" s="241"/>
    </row>
    <row r="19" spans="1:13" hidden="1" x14ac:dyDescent="0.25">
      <c r="A19" s="21"/>
      <c r="M19" s="22"/>
    </row>
    <row r="20" spans="1:13" hidden="1" x14ac:dyDescent="0.25">
      <c r="A20" s="242" t="s">
        <v>21</v>
      </c>
      <c r="B20" s="7" t="s">
        <v>22</v>
      </c>
      <c r="C20" s="240" t="s">
        <v>23</v>
      </c>
      <c r="D20" s="240"/>
      <c r="E20" s="240"/>
      <c r="F20" s="240"/>
      <c r="G20" s="240"/>
      <c r="H20" s="240"/>
      <c r="I20" s="240"/>
      <c r="J20" s="240"/>
      <c r="K20" s="240"/>
      <c r="L20" s="240"/>
      <c r="M20" s="241"/>
    </row>
    <row r="21" spans="1:13" hidden="1" x14ac:dyDescent="0.25">
      <c r="A21" s="242"/>
      <c r="B21" s="7" t="s">
        <v>24</v>
      </c>
      <c r="C21" s="238" t="s">
        <v>77</v>
      </c>
      <c r="D21" s="238"/>
      <c r="E21" s="238"/>
      <c r="F21" s="238"/>
      <c r="G21" s="238"/>
      <c r="H21" s="238"/>
      <c r="I21" s="238"/>
      <c r="J21" s="238"/>
      <c r="K21" s="238"/>
      <c r="L21" s="238"/>
      <c r="M21" s="239"/>
    </row>
    <row r="22" spans="1:13" hidden="1" x14ac:dyDescent="0.25">
      <c r="A22" s="242"/>
      <c r="B22" s="7" t="s">
        <v>26</v>
      </c>
      <c r="C22" s="238" t="s">
        <v>78</v>
      </c>
      <c r="D22" s="238"/>
      <c r="E22" s="238"/>
      <c r="F22" s="238"/>
      <c r="G22" s="238"/>
      <c r="H22" s="238"/>
      <c r="I22" s="238"/>
      <c r="J22" s="238"/>
      <c r="K22" s="238"/>
      <c r="L22" s="238"/>
      <c r="M22" s="239"/>
    </row>
    <row r="23" spans="1:13" ht="45" hidden="1" x14ac:dyDescent="0.25">
      <c r="A23" s="242"/>
      <c r="B23" s="7" t="s">
        <v>28</v>
      </c>
      <c r="C23" s="238" t="s">
        <v>29</v>
      </c>
      <c r="D23" s="238"/>
      <c r="E23" s="238"/>
      <c r="F23" s="238"/>
      <c r="G23" s="238"/>
      <c r="H23" s="238"/>
      <c r="I23" s="238"/>
      <c r="J23" s="238"/>
      <c r="K23" s="238"/>
      <c r="L23" s="238"/>
      <c r="M23" s="239"/>
    </row>
    <row r="24" spans="1:13" ht="15.75" hidden="1" thickBot="1" x14ac:dyDescent="0.3">
      <c r="A24" s="21"/>
      <c r="M24" s="22"/>
    </row>
    <row r="25" spans="1:13" ht="15.75" hidden="1" thickBot="1" x14ac:dyDescent="0.3">
      <c r="A25" s="8" t="s">
        <v>0</v>
      </c>
      <c r="B25" s="9" t="s">
        <v>1</v>
      </c>
      <c r="C25" s="9" t="s">
        <v>2</v>
      </c>
      <c r="D25" s="9" t="s">
        <v>3</v>
      </c>
      <c r="E25" s="9" t="s">
        <v>4</v>
      </c>
      <c r="F25" s="9" t="s">
        <v>5</v>
      </c>
      <c r="G25" s="9" t="s">
        <v>6</v>
      </c>
      <c r="H25" s="9" t="s">
        <v>7</v>
      </c>
      <c r="I25" s="9" t="s">
        <v>8</v>
      </c>
      <c r="J25" s="9" t="s">
        <v>9</v>
      </c>
      <c r="K25" s="9" t="s">
        <v>10</v>
      </c>
      <c r="L25" s="9" t="s">
        <v>11</v>
      </c>
      <c r="M25" s="25" t="s">
        <v>12</v>
      </c>
    </row>
    <row r="26" spans="1:13" ht="15.75" hidden="1" thickBot="1" x14ac:dyDescent="0.3">
      <c r="A26" s="10" t="s">
        <v>13</v>
      </c>
      <c r="B26" s="11"/>
      <c r="C26" s="11"/>
      <c r="D26" s="33">
        <v>10</v>
      </c>
      <c r="E26" s="30"/>
      <c r="F26" s="30"/>
      <c r="G26" s="30">
        <v>10</v>
      </c>
      <c r="H26" s="30"/>
      <c r="I26" s="30"/>
      <c r="J26" s="30">
        <v>10</v>
      </c>
      <c r="K26" s="30"/>
      <c r="L26" s="30"/>
      <c r="M26" s="30">
        <v>10</v>
      </c>
    </row>
    <row r="27" spans="1:13" ht="15.75" hidden="1" thickBot="1" x14ac:dyDescent="0.3">
      <c r="A27" s="10" t="s">
        <v>14</v>
      </c>
      <c r="B27" s="11"/>
      <c r="C27" s="11"/>
      <c r="D27" s="34">
        <v>10</v>
      </c>
      <c r="E27" s="4"/>
      <c r="F27" s="4"/>
      <c r="G27" s="4">
        <v>10</v>
      </c>
      <c r="H27" s="4"/>
      <c r="I27" s="4"/>
      <c r="J27" s="4">
        <v>10</v>
      </c>
      <c r="K27" s="4"/>
      <c r="L27" s="4"/>
      <c r="M27" s="4">
        <v>10</v>
      </c>
    </row>
    <row r="28" spans="1:13" ht="15.75" hidden="1" thickBot="1" x14ac:dyDescent="0.3">
      <c r="A28" s="10" t="s">
        <v>15</v>
      </c>
      <c r="B28" s="11"/>
      <c r="C28" s="11"/>
      <c r="D28" s="34">
        <v>100</v>
      </c>
      <c r="E28" s="4"/>
      <c r="F28" s="4"/>
      <c r="G28" s="4">
        <v>100</v>
      </c>
      <c r="H28" s="4"/>
      <c r="I28" s="4"/>
      <c r="J28" s="4">
        <v>100</v>
      </c>
      <c r="K28" s="4"/>
      <c r="L28" s="4"/>
      <c r="M28" s="4">
        <v>100</v>
      </c>
    </row>
    <row r="29" spans="1:13" hidden="1" x14ac:dyDescent="0.25"/>
    <row r="30" spans="1:13" ht="15.75" hidden="1" thickBot="1" x14ac:dyDescent="0.3"/>
    <row r="31" spans="1:13" ht="20.25" hidden="1" x14ac:dyDescent="0.25">
      <c r="A31" s="217" t="s">
        <v>74</v>
      </c>
      <c r="B31" s="218"/>
      <c r="C31" s="218"/>
      <c r="D31" s="218"/>
      <c r="E31" s="218"/>
      <c r="F31" s="218"/>
      <c r="G31" s="218"/>
      <c r="H31" s="218"/>
      <c r="I31" s="218"/>
      <c r="J31" s="218"/>
      <c r="K31" s="218"/>
      <c r="L31" s="218"/>
      <c r="M31" s="219"/>
    </row>
    <row r="32" spans="1:13" hidden="1" x14ac:dyDescent="0.25">
      <c r="A32" s="20" t="s">
        <v>16</v>
      </c>
      <c r="B32" s="238" t="s">
        <v>81</v>
      </c>
      <c r="C32" s="238"/>
      <c r="D32" s="238"/>
      <c r="E32" s="238"/>
      <c r="F32" s="238"/>
      <c r="G32" s="238"/>
      <c r="H32" s="238"/>
      <c r="I32" s="238"/>
      <c r="J32" s="238"/>
      <c r="K32" s="238"/>
      <c r="L32" s="238"/>
      <c r="M32" s="239"/>
    </row>
    <row r="33" spans="1:13" hidden="1" x14ac:dyDescent="0.25">
      <c r="A33" s="20" t="s">
        <v>19</v>
      </c>
      <c r="B33" s="240" t="s">
        <v>82</v>
      </c>
      <c r="C33" s="240"/>
      <c r="D33" s="240"/>
      <c r="E33" s="240"/>
      <c r="F33" s="240"/>
      <c r="G33" s="240"/>
      <c r="H33" s="240"/>
      <c r="I33" s="240"/>
      <c r="J33" s="240"/>
      <c r="K33" s="240"/>
      <c r="L33" s="240"/>
      <c r="M33" s="241"/>
    </row>
    <row r="34" spans="1:13" hidden="1" x14ac:dyDescent="0.25">
      <c r="A34" s="21"/>
      <c r="M34" s="22"/>
    </row>
    <row r="35" spans="1:13" hidden="1" x14ac:dyDescent="0.25">
      <c r="A35" s="242" t="s">
        <v>21</v>
      </c>
      <c r="B35" s="7" t="s">
        <v>22</v>
      </c>
      <c r="C35" s="240" t="s">
        <v>23</v>
      </c>
      <c r="D35" s="240"/>
      <c r="E35" s="240"/>
      <c r="F35" s="240"/>
      <c r="G35" s="240"/>
      <c r="H35" s="240"/>
      <c r="I35" s="240"/>
      <c r="J35" s="240"/>
      <c r="K35" s="240"/>
      <c r="L35" s="240"/>
      <c r="M35" s="241"/>
    </row>
    <row r="36" spans="1:13" hidden="1" x14ac:dyDescent="0.25">
      <c r="A36" s="242"/>
      <c r="B36" s="7" t="s">
        <v>24</v>
      </c>
      <c r="C36" s="238" t="s">
        <v>83</v>
      </c>
      <c r="D36" s="238"/>
      <c r="E36" s="238"/>
      <c r="F36" s="238"/>
      <c r="G36" s="238"/>
      <c r="H36" s="238"/>
      <c r="I36" s="238"/>
      <c r="J36" s="238"/>
      <c r="K36" s="238"/>
      <c r="L36" s="238"/>
      <c r="M36" s="239"/>
    </row>
    <row r="37" spans="1:13" hidden="1" x14ac:dyDescent="0.25">
      <c r="A37" s="242"/>
      <c r="B37" s="7" t="s">
        <v>26</v>
      </c>
      <c r="C37" s="238" t="s">
        <v>84</v>
      </c>
      <c r="D37" s="238"/>
      <c r="E37" s="238"/>
      <c r="F37" s="238"/>
      <c r="G37" s="238"/>
      <c r="H37" s="238"/>
      <c r="I37" s="238"/>
      <c r="J37" s="238"/>
      <c r="K37" s="238"/>
      <c r="L37" s="238"/>
      <c r="M37" s="239"/>
    </row>
    <row r="38" spans="1:13" ht="45" hidden="1" x14ac:dyDescent="0.25">
      <c r="A38" s="242"/>
      <c r="B38" s="7" t="s">
        <v>28</v>
      </c>
      <c r="C38" s="238" t="s">
        <v>29</v>
      </c>
      <c r="D38" s="238"/>
      <c r="E38" s="238"/>
      <c r="F38" s="238"/>
      <c r="G38" s="238"/>
      <c r="H38" s="238"/>
      <c r="I38" s="238"/>
      <c r="J38" s="238"/>
      <c r="K38" s="238"/>
      <c r="L38" s="238"/>
      <c r="M38" s="239"/>
    </row>
    <row r="39" spans="1:13" ht="15.75" hidden="1" thickBot="1" x14ac:dyDescent="0.3">
      <c r="A39" s="21"/>
      <c r="M39" s="22"/>
    </row>
    <row r="40" spans="1:13" ht="15.75" hidden="1" thickBot="1" x14ac:dyDescent="0.3">
      <c r="A40" s="8" t="s">
        <v>0</v>
      </c>
      <c r="B40" s="9" t="s">
        <v>1</v>
      </c>
      <c r="C40" s="9" t="s">
        <v>2</v>
      </c>
      <c r="D40" s="9" t="s">
        <v>3</v>
      </c>
      <c r="E40" s="9" t="s">
        <v>4</v>
      </c>
      <c r="F40" s="9" t="s">
        <v>5</v>
      </c>
      <c r="G40" s="9" t="s">
        <v>6</v>
      </c>
      <c r="H40" s="9" t="s">
        <v>7</v>
      </c>
      <c r="I40" s="9" t="s">
        <v>8</v>
      </c>
      <c r="J40" s="9" t="s">
        <v>9</v>
      </c>
      <c r="K40" s="9" t="s">
        <v>10</v>
      </c>
      <c r="L40" s="9" t="s">
        <v>11</v>
      </c>
      <c r="M40" s="25" t="s">
        <v>12</v>
      </c>
    </row>
    <row r="41" spans="1:13" ht="15.75" hidden="1" thickBot="1" x14ac:dyDescent="0.3">
      <c r="A41" s="10" t="s">
        <v>13</v>
      </c>
      <c r="B41" s="11"/>
      <c r="C41" s="11"/>
      <c r="D41" s="33">
        <v>0</v>
      </c>
      <c r="E41" s="30"/>
      <c r="F41" s="30"/>
      <c r="G41" s="30">
        <v>5</v>
      </c>
      <c r="H41" s="30"/>
      <c r="I41" s="30"/>
      <c r="J41" s="30">
        <v>15</v>
      </c>
      <c r="K41" s="30"/>
      <c r="L41" s="30"/>
      <c r="M41" s="30">
        <v>25</v>
      </c>
    </row>
    <row r="42" spans="1:13" ht="15.75" hidden="1" thickBot="1" x14ac:dyDescent="0.3">
      <c r="A42" s="10" t="s">
        <v>14</v>
      </c>
      <c r="B42" s="11"/>
      <c r="C42" s="11"/>
      <c r="D42" s="34">
        <v>0</v>
      </c>
      <c r="E42" s="4"/>
      <c r="F42" s="4"/>
      <c r="G42" s="4">
        <v>10</v>
      </c>
      <c r="H42" s="4"/>
      <c r="I42" s="4"/>
      <c r="J42" s="4">
        <v>15</v>
      </c>
      <c r="K42" s="4"/>
      <c r="L42" s="4"/>
      <c r="M42" s="4">
        <v>25</v>
      </c>
    </row>
    <row r="43" spans="1:13" ht="15.75" hidden="1" thickBot="1" x14ac:dyDescent="0.3">
      <c r="A43" s="10" t="s">
        <v>15</v>
      </c>
      <c r="B43" s="11"/>
      <c r="C43" s="11"/>
      <c r="D43" s="34">
        <v>0</v>
      </c>
      <c r="E43" s="4"/>
      <c r="F43" s="4"/>
      <c r="G43" s="4">
        <v>50</v>
      </c>
      <c r="H43" s="4"/>
      <c r="I43" s="4"/>
      <c r="J43" s="4">
        <v>100</v>
      </c>
      <c r="K43" s="4"/>
      <c r="L43" s="4"/>
      <c r="M43" s="4">
        <v>100</v>
      </c>
    </row>
    <row r="44" spans="1:13" hidden="1" x14ac:dyDescent="0.25"/>
    <row r="45" spans="1:13" ht="15.75" hidden="1" thickBot="1" x14ac:dyDescent="0.3"/>
    <row r="46" spans="1:13" ht="20.25" hidden="1" x14ac:dyDescent="0.25">
      <c r="A46" s="217" t="s">
        <v>90</v>
      </c>
      <c r="B46" s="218"/>
      <c r="C46" s="218"/>
      <c r="D46" s="218"/>
      <c r="E46" s="218"/>
      <c r="F46" s="218"/>
      <c r="G46" s="218"/>
      <c r="H46" s="218"/>
      <c r="I46" s="218"/>
      <c r="J46" s="218"/>
      <c r="K46" s="218"/>
      <c r="L46" s="218"/>
      <c r="M46" s="219"/>
    </row>
    <row r="47" spans="1:13" hidden="1" x14ac:dyDescent="0.25">
      <c r="A47" s="20" t="s">
        <v>16</v>
      </c>
      <c r="B47" s="238" t="s">
        <v>85</v>
      </c>
      <c r="C47" s="238"/>
      <c r="D47" s="238"/>
      <c r="E47" s="238"/>
      <c r="F47" s="238"/>
      <c r="G47" s="238"/>
      <c r="H47" s="238"/>
      <c r="I47" s="238"/>
      <c r="J47" s="238"/>
      <c r="K47" s="238"/>
      <c r="L47" s="238"/>
      <c r="M47" s="239"/>
    </row>
    <row r="48" spans="1:13" hidden="1" x14ac:dyDescent="0.25">
      <c r="A48" s="20" t="s">
        <v>19</v>
      </c>
      <c r="B48" s="240" t="s">
        <v>86</v>
      </c>
      <c r="C48" s="240"/>
      <c r="D48" s="240"/>
      <c r="E48" s="240"/>
      <c r="F48" s="240"/>
      <c r="G48" s="240"/>
      <c r="H48" s="240"/>
      <c r="I48" s="240"/>
      <c r="J48" s="240"/>
      <c r="K48" s="240"/>
      <c r="L48" s="240"/>
      <c r="M48" s="241"/>
    </row>
    <row r="49" spans="1:13" hidden="1" x14ac:dyDescent="0.25">
      <c r="A49" s="21"/>
      <c r="M49" s="22"/>
    </row>
    <row r="50" spans="1:13" hidden="1" x14ac:dyDescent="0.25">
      <c r="A50" s="242" t="s">
        <v>21</v>
      </c>
      <c r="B50" s="7" t="s">
        <v>22</v>
      </c>
      <c r="C50" s="240" t="s">
        <v>23</v>
      </c>
      <c r="D50" s="240"/>
      <c r="E50" s="240"/>
      <c r="F50" s="240"/>
      <c r="G50" s="240"/>
      <c r="H50" s="240"/>
      <c r="I50" s="240"/>
      <c r="J50" s="240"/>
      <c r="K50" s="240"/>
      <c r="L50" s="240"/>
      <c r="M50" s="241"/>
    </row>
    <row r="51" spans="1:13" hidden="1" x14ac:dyDescent="0.25">
      <c r="A51" s="242"/>
      <c r="B51" s="7" t="s">
        <v>24</v>
      </c>
      <c r="C51" s="238" t="s">
        <v>87</v>
      </c>
      <c r="D51" s="238"/>
      <c r="E51" s="238"/>
      <c r="F51" s="238"/>
      <c r="G51" s="238"/>
      <c r="H51" s="238"/>
      <c r="I51" s="238"/>
      <c r="J51" s="238"/>
      <c r="K51" s="238"/>
      <c r="L51" s="238"/>
      <c r="M51" s="239"/>
    </row>
    <row r="52" spans="1:13" hidden="1" x14ac:dyDescent="0.25">
      <c r="A52" s="242"/>
      <c r="B52" s="7" t="s">
        <v>26</v>
      </c>
      <c r="C52" s="238" t="s">
        <v>88</v>
      </c>
      <c r="D52" s="238"/>
      <c r="E52" s="238"/>
      <c r="F52" s="238"/>
      <c r="G52" s="238"/>
      <c r="H52" s="238"/>
      <c r="I52" s="238"/>
      <c r="J52" s="238"/>
      <c r="K52" s="238"/>
      <c r="L52" s="238"/>
      <c r="M52" s="239"/>
    </row>
    <row r="53" spans="1:13" ht="45" hidden="1" x14ac:dyDescent="0.25">
      <c r="A53" s="242"/>
      <c r="B53" s="7" t="s">
        <v>28</v>
      </c>
      <c r="C53" s="238" t="s">
        <v>29</v>
      </c>
      <c r="D53" s="238"/>
      <c r="E53" s="238"/>
      <c r="F53" s="238"/>
      <c r="G53" s="238"/>
      <c r="H53" s="238"/>
      <c r="I53" s="238"/>
      <c r="J53" s="238"/>
      <c r="K53" s="238"/>
      <c r="L53" s="238"/>
      <c r="M53" s="239"/>
    </row>
    <row r="54" spans="1:13" ht="15.75" hidden="1" thickBot="1" x14ac:dyDescent="0.3">
      <c r="A54" s="21"/>
      <c r="M54" s="22"/>
    </row>
    <row r="55" spans="1:13" ht="15.75" hidden="1" thickBot="1" x14ac:dyDescent="0.3">
      <c r="A55" s="8" t="s">
        <v>0</v>
      </c>
      <c r="B55" s="9" t="s">
        <v>1</v>
      </c>
      <c r="C55" s="9" t="s">
        <v>2</v>
      </c>
      <c r="D55" s="9" t="s">
        <v>3</v>
      </c>
      <c r="E55" s="9" t="s">
        <v>4</v>
      </c>
      <c r="F55" s="9" t="s">
        <v>5</v>
      </c>
      <c r="G55" s="9" t="s">
        <v>6</v>
      </c>
      <c r="H55" s="9" t="s">
        <v>7</v>
      </c>
      <c r="I55" s="9" t="s">
        <v>8</v>
      </c>
      <c r="J55" s="9" t="s">
        <v>9</v>
      </c>
      <c r="K55" s="9" t="s">
        <v>10</v>
      </c>
      <c r="L55" s="9" t="s">
        <v>11</v>
      </c>
      <c r="M55" s="25" t="s">
        <v>12</v>
      </c>
    </row>
    <row r="56" spans="1:13" ht="15.75" hidden="1" thickBot="1" x14ac:dyDescent="0.3">
      <c r="A56" s="10" t="s">
        <v>13</v>
      </c>
      <c r="B56" s="11"/>
      <c r="C56" s="11"/>
      <c r="D56" s="33">
        <v>18</v>
      </c>
      <c r="E56" s="30"/>
      <c r="F56" s="30"/>
      <c r="G56" s="44">
        <v>52</v>
      </c>
      <c r="H56" s="30"/>
      <c r="I56" s="30"/>
      <c r="J56" s="30"/>
      <c r="K56" s="30"/>
      <c r="L56" s="30"/>
      <c r="M56" s="30">
        <f>J56+G56+D56</f>
        <v>70</v>
      </c>
    </row>
    <row r="57" spans="1:13" ht="15.75" hidden="1" thickBot="1" x14ac:dyDescent="0.3">
      <c r="A57" s="10" t="s">
        <v>14</v>
      </c>
      <c r="B57" s="11"/>
      <c r="C57" s="11"/>
      <c r="D57" s="34">
        <v>20</v>
      </c>
      <c r="E57" s="4"/>
      <c r="F57" s="4"/>
      <c r="G57" s="43">
        <v>40</v>
      </c>
      <c r="H57" s="4"/>
      <c r="I57" s="4"/>
      <c r="J57" s="4">
        <v>60</v>
      </c>
      <c r="K57" s="4"/>
      <c r="L57" s="4"/>
      <c r="M57" s="4">
        <v>80</v>
      </c>
    </row>
    <row r="58" spans="1:13" ht="15.75" hidden="1" thickBot="1" x14ac:dyDescent="0.3">
      <c r="A58" s="10" t="s">
        <v>15</v>
      </c>
      <c r="B58" s="11"/>
      <c r="C58" s="11"/>
      <c r="D58" s="35">
        <f>D56/D57</f>
        <v>0.9</v>
      </c>
      <c r="E58" s="4"/>
      <c r="F58" s="4"/>
      <c r="G58" s="35">
        <f>G56/G57</f>
        <v>1.3</v>
      </c>
      <c r="H58" s="4"/>
      <c r="I58" s="4"/>
      <c r="J58" s="4">
        <v>100</v>
      </c>
      <c r="K58" s="4"/>
      <c r="L58" s="4"/>
      <c r="M58" s="60">
        <f>M56/M57</f>
        <v>0.875</v>
      </c>
    </row>
    <row r="59" spans="1:13" hidden="1" x14ac:dyDescent="0.25"/>
    <row r="60" spans="1:13" ht="15.75" hidden="1" thickBot="1" x14ac:dyDescent="0.3"/>
    <row r="61" spans="1:13" ht="20.25" hidden="1" x14ac:dyDescent="0.25">
      <c r="A61" s="217" t="s">
        <v>91</v>
      </c>
      <c r="B61" s="218"/>
      <c r="C61" s="218"/>
      <c r="D61" s="218"/>
      <c r="E61" s="218"/>
      <c r="F61" s="218"/>
      <c r="G61" s="218"/>
      <c r="H61" s="218"/>
      <c r="I61" s="218"/>
      <c r="J61" s="218"/>
      <c r="K61" s="218"/>
      <c r="L61" s="218"/>
      <c r="M61" s="219"/>
    </row>
    <row r="62" spans="1:13" hidden="1" x14ac:dyDescent="0.25">
      <c r="A62" s="20" t="s">
        <v>16</v>
      </c>
      <c r="B62" s="238" t="s">
        <v>92</v>
      </c>
      <c r="C62" s="238"/>
      <c r="D62" s="238"/>
      <c r="E62" s="238"/>
      <c r="F62" s="238"/>
      <c r="G62" s="238"/>
      <c r="H62" s="238"/>
      <c r="I62" s="238"/>
      <c r="J62" s="238"/>
      <c r="K62" s="238"/>
      <c r="L62" s="238"/>
      <c r="M62" s="239"/>
    </row>
    <row r="63" spans="1:13" ht="29.25" hidden="1" customHeight="1" x14ac:dyDescent="0.25">
      <c r="A63" s="20" t="s">
        <v>19</v>
      </c>
      <c r="B63" s="240" t="s">
        <v>93</v>
      </c>
      <c r="C63" s="240"/>
      <c r="D63" s="240"/>
      <c r="E63" s="240"/>
      <c r="F63" s="240"/>
      <c r="G63" s="240"/>
      <c r="H63" s="240"/>
      <c r="I63" s="240"/>
      <c r="J63" s="240"/>
      <c r="K63" s="240"/>
      <c r="L63" s="240"/>
      <c r="M63" s="241"/>
    </row>
    <row r="64" spans="1:13" hidden="1" x14ac:dyDescent="0.25">
      <c r="A64" s="21"/>
      <c r="M64" s="22"/>
    </row>
    <row r="65" spans="1:13" hidden="1" x14ac:dyDescent="0.25">
      <c r="A65" s="242" t="s">
        <v>21</v>
      </c>
      <c r="B65" s="7" t="s">
        <v>22</v>
      </c>
      <c r="C65" s="240" t="s">
        <v>23</v>
      </c>
      <c r="D65" s="240"/>
      <c r="E65" s="240"/>
      <c r="F65" s="240"/>
      <c r="G65" s="240"/>
      <c r="H65" s="240"/>
      <c r="I65" s="240"/>
      <c r="J65" s="240"/>
      <c r="K65" s="240"/>
      <c r="L65" s="240"/>
      <c r="M65" s="241"/>
    </row>
    <row r="66" spans="1:13" hidden="1" x14ac:dyDescent="0.25">
      <c r="A66" s="242"/>
      <c r="B66" s="7" t="s">
        <v>24</v>
      </c>
      <c r="C66" s="238" t="s">
        <v>94</v>
      </c>
      <c r="D66" s="238"/>
      <c r="E66" s="238"/>
      <c r="F66" s="238"/>
      <c r="G66" s="238"/>
      <c r="H66" s="238"/>
      <c r="I66" s="238"/>
      <c r="J66" s="238"/>
      <c r="K66" s="238"/>
      <c r="L66" s="238"/>
      <c r="M66" s="239"/>
    </row>
    <row r="67" spans="1:13" hidden="1" x14ac:dyDescent="0.25">
      <c r="A67" s="242"/>
      <c r="B67" s="7" t="s">
        <v>26</v>
      </c>
      <c r="C67" s="238" t="s">
        <v>95</v>
      </c>
      <c r="D67" s="238"/>
      <c r="E67" s="238"/>
      <c r="F67" s="238"/>
      <c r="G67" s="238"/>
      <c r="H67" s="238"/>
      <c r="I67" s="238"/>
      <c r="J67" s="238"/>
      <c r="K67" s="238"/>
      <c r="L67" s="238"/>
      <c r="M67" s="239"/>
    </row>
    <row r="68" spans="1:13" ht="45" hidden="1" x14ac:dyDescent="0.25">
      <c r="A68" s="242"/>
      <c r="B68" s="7" t="s">
        <v>28</v>
      </c>
      <c r="C68" s="238" t="s">
        <v>29</v>
      </c>
      <c r="D68" s="238"/>
      <c r="E68" s="238"/>
      <c r="F68" s="238"/>
      <c r="G68" s="238"/>
      <c r="H68" s="238"/>
      <c r="I68" s="238"/>
      <c r="J68" s="238"/>
      <c r="K68" s="238"/>
      <c r="L68" s="238"/>
      <c r="M68" s="239"/>
    </row>
    <row r="69" spans="1:13" ht="15.75" hidden="1" thickBot="1" x14ac:dyDescent="0.3">
      <c r="A69" s="21"/>
      <c r="M69" s="22"/>
    </row>
    <row r="70" spans="1:13" ht="15.75" hidden="1" thickBot="1" x14ac:dyDescent="0.3">
      <c r="A70" s="8" t="s">
        <v>0</v>
      </c>
      <c r="B70" s="9" t="s">
        <v>1</v>
      </c>
      <c r="C70" s="9" t="s">
        <v>2</v>
      </c>
      <c r="D70" s="9" t="s">
        <v>3</v>
      </c>
      <c r="E70" s="9" t="s">
        <v>4</v>
      </c>
      <c r="F70" s="9" t="s">
        <v>5</v>
      </c>
      <c r="G70" s="9" t="s">
        <v>6</v>
      </c>
      <c r="H70" s="9" t="s">
        <v>7</v>
      </c>
      <c r="I70" s="9" t="s">
        <v>8</v>
      </c>
      <c r="J70" s="9" t="s">
        <v>9</v>
      </c>
      <c r="K70" s="9" t="s">
        <v>10</v>
      </c>
      <c r="L70" s="9" t="s">
        <v>11</v>
      </c>
      <c r="M70" s="25" t="s">
        <v>12</v>
      </c>
    </row>
    <row r="71" spans="1:13" ht="15.75" hidden="1" thickBot="1" x14ac:dyDescent="0.3">
      <c r="A71" s="10" t="s">
        <v>13</v>
      </c>
      <c r="B71" s="11"/>
      <c r="C71" s="11"/>
      <c r="D71" s="33">
        <v>10770764</v>
      </c>
      <c r="E71" s="30"/>
      <c r="F71" s="30"/>
      <c r="G71" s="36">
        <v>12000000</v>
      </c>
      <c r="H71" s="30"/>
      <c r="I71" s="30"/>
      <c r="J71" s="36">
        <v>26000000</v>
      </c>
      <c r="K71" s="30"/>
      <c r="L71" s="30"/>
      <c r="M71" s="36">
        <v>40000000</v>
      </c>
    </row>
    <row r="72" spans="1:13" ht="15.75" hidden="1" thickBot="1" x14ac:dyDescent="0.3">
      <c r="A72" s="10" t="s">
        <v>14</v>
      </c>
      <c r="B72" s="11"/>
      <c r="C72" s="11"/>
      <c r="D72" s="34">
        <v>6000000</v>
      </c>
      <c r="E72" s="4"/>
      <c r="F72" s="4"/>
      <c r="G72" s="37">
        <v>12000000</v>
      </c>
      <c r="H72" s="4"/>
      <c r="I72" s="4"/>
      <c r="J72" s="37">
        <v>26000000</v>
      </c>
      <c r="K72" s="4"/>
      <c r="L72" s="4"/>
      <c r="M72" s="37">
        <v>40000000</v>
      </c>
    </row>
    <row r="73" spans="1:13" ht="15.75" hidden="1" thickBot="1" x14ac:dyDescent="0.3">
      <c r="A73" s="10" t="s">
        <v>15</v>
      </c>
      <c r="B73" s="11"/>
      <c r="C73" s="11"/>
      <c r="D73" s="35">
        <f>D71/D72</f>
        <v>1.7951273333333333</v>
      </c>
      <c r="E73" s="4"/>
      <c r="F73" s="4"/>
      <c r="G73" s="4">
        <v>0</v>
      </c>
      <c r="H73" s="4"/>
      <c r="I73" s="4"/>
      <c r="J73" s="4">
        <v>0</v>
      </c>
      <c r="K73" s="4"/>
      <c r="L73" s="4"/>
      <c r="M73" s="4">
        <v>0</v>
      </c>
    </row>
    <row r="74" spans="1:13" hidden="1" x14ac:dyDescent="0.25"/>
    <row r="75" spans="1:13" ht="15.75" hidden="1" thickBot="1" x14ac:dyDescent="0.3"/>
    <row r="76" spans="1:13" ht="20.25" hidden="1" x14ac:dyDescent="0.25">
      <c r="A76" s="217" t="s">
        <v>89</v>
      </c>
      <c r="B76" s="218"/>
      <c r="C76" s="218"/>
      <c r="D76" s="218"/>
      <c r="E76" s="218"/>
      <c r="F76" s="218"/>
      <c r="G76" s="218"/>
      <c r="H76" s="218"/>
      <c r="I76" s="218"/>
      <c r="J76" s="218"/>
      <c r="K76" s="218"/>
      <c r="L76" s="218"/>
      <c r="M76" s="219"/>
    </row>
    <row r="77" spans="1:13" hidden="1" x14ac:dyDescent="0.25">
      <c r="A77" s="20" t="s">
        <v>16</v>
      </c>
      <c r="B77" s="238" t="s">
        <v>96</v>
      </c>
      <c r="C77" s="238"/>
      <c r="D77" s="238"/>
      <c r="E77" s="238"/>
      <c r="F77" s="238"/>
      <c r="G77" s="238"/>
      <c r="H77" s="238"/>
      <c r="I77" s="238"/>
      <c r="J77" s="238"/>
      <c r="K77" s="238"/>
      <c r="L77" s="238"/>
      <c r="M77" s="239"/>
    </row>
    <row r="78" spans="1:13" hidden="1" x14ac:dyDescent="0.25">
      <c r="A78" s="20" t="s">
        <v>19</v>
      </c>
      <c r="B78" s="240" t="s">
        <v>97</v>
      </c>
      <c r="C78" s="240"/>
      <c r="D78" s="240"/>
      <c r="E78" s="240"/>
      <c r="F78" s="240"/>
      <c r="G78" s="240"/>
      <c r="H78" s="240"/>
      <c r="I78" s="240"/>
      <c r="J78" s="240"/>
      <c r="K78" s="240"/>
      <c r="L78" s="240"/>
      <c r="M78" s="241"/>
    </row>
    <row r="79" spans="1:13" hidden="1" x14ac:dyDescent="0.25">
      <c r="A79" s="21"/>
      <c r="M79" s="22"/>
    </row>
    <row r="80" spans="1:13" hidden="1" x14ac:dyDescent="0.25">
      <c r="A80" s="242" t="s">
        <v>21</v>
      </c>
      <c r="B80" s="7" t="s">
        <v>22</v>
      </c>
      <c r="C80" s="240" t="s">
        <v>23</v>
      </c>
      <c r="D80" s="240"/>
      <c r="E80" s="240"/>
      <c r="F80" s="240"/>
      <c r="G80" s="240"/>
      <c r="H80" s="240"/>
      <c r="I80" s="240"/>
      <c r="J80" s="240"/>
      <c r="K80" s="240"/>
      <c r="L80" s="240"/>
      <c r="M80" s="241"/>
    </row>
    <row r="81" spans="1:13" hidden="1" x14ac:dyDescent="0.25">
      <c r="A81" s="242"/>
      <c r="B81" s="7" t="s">
        <v>24</v>
      </c>
      <c r="C81" s="238" t="s">
        <v>99</v>
      </c>
      <c r="D81" s="238"/>
      <c r="E81" s="238"/>
      <c r="F81" s="238"/>
      <c r="G81" s="238"/>
      <c r="H81" s="238"/>
      <c r="I81" s="238"/>
      <c r="J81" s="238"/>
      <c r="K81" s="238"/>
      <c r="L81" s="238"/>
      <c r="M81" s="239"/>
    </row>
    <row r="82" spans="1:13" hidden="1" x14ac:dyDescent="0.25">
      <c r="A82" s="242"/>
      <c r="B82" s="7" t="s">
        <v>26</v>
      </c>
      <c r="C82" s="238" t="s">
        <v>98</v>
      </c>
      <c r="D82" s="238"/>
      <c r="E82" s="238"/>
      <c r="F82" s="238"/>
      <c r="G82" s="238"/>
      <c r="H82" s="238"/>
      <c r="I82" s="238"/>
      <c r="J82" s="238"/>
      <c r="K82" s="238"/>
      <c r="L82" s="238"/>
      <c r="M82" s="239"/>
    </row>
    <row r="83" spans="1:13" ht="45" hidden="1" x14ac:dyDescent="0.25">
      <c r="A83" s="242"/>
      <c r="B83" s="7" t="s">
        <v>28</v>
      </c>
      <c r="C83" s="238" t="s">
        <v>29</v>
      </c>
      <c r="D83" s="238"/>
      <c r="E83" s="238"/>
      <c r="F83" s="238"/>
      <c r="G83" s="238"/>
      <c r="H83" s="238"/>
      <c r="I83" s="238"/>
      <c r="J83" s="238"/>
      <c r="K83" s="238"/>
      <c r="L83" s="238"/>
      <c r="M83" s="239"/>
    </row>
    <row r="84" spans="1:13" ht="15.75" hidden="1" thickBot="1" x14ac:dyDescent="0.3">
      <c r="A84" s="21"/>
      <c r="M84" s="22"/>
    </row>
    <row r="85" spans="1:13" ht="15.75" hidden="1" thickBot="1" x14ac:dyDescent="0.3">
      <c r="A85" s="8" t="s">
        <v>0</v>
      </c>
      <c r="B85" s="9" t="s">
        <v>1</v>
      </c>
      <c r="C85" s="9" t="s">
        <v>2</v>
      </c>
      <c r="D85" s="9" t="s">
        <v>3</v>
      </c>
      <c r="E85" s="9" t="s">
        <v>4</v>
      </c>
      <c r="F85" s="9" t="s">
        <v>5</v>
      </c>
      <c r="G85" s="9" t="s">
        <v>6</v>
      </c>
      <c r="H85" s="9" t="s">
        <v>7</v>
      </c>
      <c r="I85" s="9" t="s">
        <v>8</v>
      </c>
      <c r="J85" s="9" t="s">
        <v>9</v>
      </c>
      <c r="K85" s="9" t="s">
        <v>10</v>
      </c>
      <c r="L85" s="9" t="s">
        <v>11</v>
      </c>
      <c r="M85" s="25" t="s">
        <v>12</v>
      </c>
    </row>
    <row r="86" spans="1:13" ht="15.75" hidden="1" thickBot="1" x14ac:dyDescent="0.3">
      <c r="A86" s="10" t="s">
        <v>13</v>
      </c>
      <c r="B86" s="11"/>
      <c r="C86" s="11"/>
      <c r="D86" s="33">
        <v>0</v>
      </c>
      <c r="E86" s="30"/>
      <c r="F86" s="30"/>
      <c r="G86" s="36">
        <v>12000000</v>
      </c>
      <c r="H86" s="30"/>
      <c r="I86" s="30"/>
      <c r="J86" s="36">
        <v>26000000</v>
      </c>
      <c r="K86" s="30"/>
      <c r="L86" s="30"/>
      <c r="M86" s="36">
        <v>40000000</v>
      </c>
    </row>
    <row r="87" spans="1:13" ht="15.75" hidden="1" thickBot="1" x14ac:dyDescent="0.3">
      <c r="A87" s="10" t="s">
        <v>14</v>
      </c>
      <c r="B87" s="11"/>
      <c r="C87" s="11"/>
      <c r="D87" s="34">
        <v>0</v>
      </c>
      <c r="E87" s="4"/>
      <c r="F87" s="4"/>
      <c r="G87" s="37">
        <v>12000000</v>
      </c>
      <c r="H87" s="4"/>
      <c r="I87" s="4"/>
      <c r="J87" s="37">
        <v>26000000</v>
      </c>
      <c r="K87" s="4"/>
      <c r="L87" s="4"/>
      <c r="M87" s="37">
        <v>40000000</v>
      </c>
    </row>
    <row r="88" spans="1:13" ht="15.75" hidden="1" thickBot="1" x14ac:dyDescent="0.3">
      <c r="A88" s="10" t="s">
        <v>15</v>
      </c>
      <c r="B88" s="11"/>
      <c r="C88" s="11"/>
      <c r="D88" s="34">
        <v>0</v>
      </c>
      <c r="E88" s="4"/>
      <c r="F88" s="4"/>
      <c r="G88" s="4">
        <v>0</v>
      </c>
      <c r="H88" s="4"/>
      <c r="I88" s="4"/>
      <c r="J88" s="4">
        <v>0</v>
      </c>
      <c r="K88" s="4"/>
      <c r="L88" s="4"/>
      <c r="M88" s="4">
        <v>0</v>
      </c>
    </row>
    <row r="89" spans="1:13" hidden="1" x14ac:dyDescent="0.25"/>
    <row r="90" spans="1:13" ht="15.75" hidden="1" thickBot="1" x14ac:dyDescent="0.3"/>
    <row r="91" spans="1:13" ht="20.25" hidden="1" x14ac:dyDescent="0.25">
      <c r="A91" s="217" t="s">
        <v>104</v>
      </c>
      <c r="B91" s="218"/>
      <c r="C91" s="218"/>
      <c r="D91" s="218"/>
      <c r="E91" s="218"/>
      <c r="F91" s="218"/>
      <c r="G91" s="218"/>
      <c r="H91" s="218"/>
      <c r="I91" s="218"/>
      <c r="J91" s="218"/>
      <c r="K91" s="218"/>
      <c r="L91" s="218"/>
      <c r="M91" s="219"/>
    </row>
    <row r="92" spans="1:13" hidden="1" x14ac:dyDescent="0.25">
      <c r="A92" s="20" t="s">
        <v>16</v>
      </c>
      <c r="B92" s="238" t="s">
        <v>100</v>
      </c>
      <c r="C92" s="238"/>
      <c r="D92" s="238"/>
      <c r="E92" s="238"/>
      <c r="F92" s="238"/>
      <c r="G92" s="238"/>
      <c r="H92" s="238"/>
      <c r="I92" s="238"/>
      <c r="J92" s="238"/>
      <c r="K92" s="238"/>
      <c r="L92" s="238"/>
      <c r="M92" s="239"/>
    </row>
    <row r="93" spans="1:13" hidden="1" x14ac:dyDescent="0.25">
      <c r="A93" s="20" t="s">
        <v>19</v>
      </c>
      <c r="B93" s="240" t="s">
        <v>101</v>
      </c>
      <c r="C93" s="240"/>
      <c r="D93" s="240"/>
      <c r="E93" s="240"/>
      <c r="F93" s="240"/>
      <c r="G93" s="240"/>
      <c r="H93" s="240"/>
      <c r="I93" s="240"/>
      <c r="J93" s="240"/>
      <c r="K93" s="240"/>
      <c r="L93" s="240"/>
      <c r="M93" s="241"/>
    </row>
    <row r="94" spans="1:13" hidden="1" x14ac:dyDescent="0.25">
      <c r="A94" s="21"/>
      <c r="M94" s="22"/>
    </row>
    <row r="95" spans="1:13" hidden="1" x14ac:dyDescent="0.25">
      <c r="A95" s="242" t="s">
        <v>21</v>
      </c>
      <c r="B95" s="7" t="s">
        <v>22</v>
      </c>
      <c r="C95" s="240" t="s">
        <v>23</v>
      </c>
      <c r="D95" s="240"/>
      <c r="E95" s="240"/>
      <c r="F95" s="240"/>
      <c r="G95" s="240"/>
      <c r="H95" s="240"/>
      <c r="I95" s="240"/>
      <c r="J95" s="240"/>
      <c r="K95" s="240"/>
      <c r="L95" s="240"/>
      <c r="M95" s="241"/>
    </row>
    <row r="96" spans="1:13" hidden="1" x14ac:dyDescent="0.25">
      <c r="A96" s="242"/>
      <c r="B96" s="7" t="s">
        <v>24</v>
      </c>
      <c r="C96" s="238" t="s">
        <v>102</v>
      </c>
      <c r="D96" s="238"/>
      <c r="E96" s="238"/>
      <c r="F96" s="238"/>
      <c r="G96" s="238"/>
      <c r="H96" s="238"/>
      <c r="I96" s="238"/>
      <c r="J96" s="238"/>
      <c r="K96" s="238"/>
      <c r="L96" s="238"/>
      <c r="M96" s="239"/>
    </row>
    <row r="97" spans="1:13" hidden="1" x14ac:dyDescent="0.25">
      <c r="A97" s="242"/>
      <c r="B97" s="7" t="s">
        <v>26</v>
      </c>
      <c r="C97" s="238" t="s">
        <v>103</v>
      </c>
      <c r="D97" s="238"/>
      <c r="E97" s="238"/>
      <c r="F97" s="238"/>
      <c r="G97" s="238"/>
      <c r="H97" s="238"/>
      <c r="I97" s="238"/>
      <c r="J97" s="238"/>
      <c r="K97" s="238"/>
      <c r="L97" s="238"/>
      <c r="M97" s="239"/>
    </row>
    <row r="98" spans="1:13" ht="45" hidden="1" x14ac:dyDescent="0.25">
      <c r="A98" s="242"/>
      <c r="B98" s="7" t="s">
        <v>28</v>
      </c>
      <c r="C98" s="238" t="s">
        <v>29</v>
      </c>
      <c r="D98" s="238"/>
      <c r="E98" s="238"/>
      <c r="F98" s="238"/>
      <c r="G98" s="238"/>
      <c r="H98" s="238"/>
      <c r="I98" s="238"/>
      <c r="J98" s="238"/>
      <c r="K98" s="238"/>
      <c r="L98" s="238"/>
      <c r="M98" s="239"/>
    </row>
    <row r="99" spans="1:13" ht="15.75" hidden="1" thickBot="1" x14ac:dyDescent="0.3">
      <c r="A99" s="21"/>
      <c r="M99" s="22"/>
    </row>
    <row r="100" spans="1:13" ht="15.75" hidden="1" thickBot="1" x14ac:dyDescent="0.3">
      <c r="A100" s="8" t="s">
        <v>0</v>
      </c>
      <c r="B100" s="9" t="s">
        <v>1</v>
      </c>
      <c r="C100" s="9" t="s">
        <v>2</v>
      </c>
      <c r="D100" s="9" t="s">
        <v>3</v>
      </c>
      <c r="E100" s="9" t="s">
        <v>4</v>
      </c>
      <c r="F100" s="9" t="s">
        <v>5</v>
      </c>
      <c r="G100" s="9" t="s">
        <v>6</v>
      </c>
      <c r="H100" s="9" t="s">
        <v>7</v>
      </c>
      <c r="I100" s="9" t="s">
        <v>8</v>
      </c>
      <c r="J100" s="9" t="s">
        <v>9</v>
      </c>
      <c r="K100" s="9" t="s">
        <v>10</v>
      </c>
      <c r="L100" s="9" t="s">
        <v>11</v>
      </c>
      <c r="M100" s="25" t="s">
        <v>12</v>
      </c>
    </row>
    <row r="101" spans="1:13" ht="15.75" hidden="1" thickBot="1" x14ac:dyDescent="0.3">
      <c r="A101" s="10" t="s">
        <v>13</v>
      </c>
      <c r="B101" s="11"/>
      <c r="C101" s="11"/>
      <c r="D101" s="33">
        <v>30</v>
      </c>
      <c r="E101" s="30"/>
      <c r="F101" s="30"/>
      <c r="G101" s="30">
        <v>25</v>
      </c>
      <c r="H101" s="30"/>
      <c r="I101" s="30"/>
      <c r="J101" s="30">
        <v>40</v>
      </c>
      <c r="K101" s="30"/>
      <c r="L101" s="30"/>
      <c r="M101" s="30">
        <v>40</v>
      </c>
    </row>
    <row r="102" spans="1:13" ht="15.75" hidden="1" thickBot="1" x14ac:dyDescent="0.3">
      <c r="A102" s="10" t="s">
        <v>14</v>
      </c>
      <c r="B102" s="11"/>
      <c r="C102" s="11"/>
      <c r="D102" s="34">
        <v>25</v>
      </c>
      <c r="E102" s="4"/>
      <c r="F102" s="4"/>
      <c r="G102" s="4">
        <v>25</v>
      </c>
      <c r="H102" s="4"/>
      <c r="I102" s="4"/>
      <c r="J102" s="4">
        <v>40</v>
      </c>
      <c r="K102" s="4"/>
      <c r="L102" s="4"/>
      <c r="M102" s="4">
        <v>40</v>
      </c>
    </row>
    <row r="103" spans="1:13" ht="15.75" hidden="1" thickBot="1" x14ac:dyDescent="0.3">
      <c r="A103" s="10" t="s">
        <v>15</v>
      </c>
      <c r="B103" s="11"/>
      <c r="C103" s="11"/>
      <c r="D103" s="35">
        <f>D101/D102</f>
        <v>1.2</v>
      </c>
      <c r="E103" s="4"/>
      <c r="F103" s="4"/>
      <c r="G103" s="4">
        <v>100</v>
      </c>
      <c r="H103" s="4"/>
      <c r="I103" s="4"/>
      <c r="J103" s="4">
        <v>100</v>
      </c>
      <c r="K103" s="4"/>
      <c r="L103" s="4"/>
      <c r="M103" s="4">
        <v>100</v>
      </c>
    </row>
    <row r="104" spans="1:13" hidden="1" x14ac:dyDescent="0.25"/>
    <row r="105" spans="1:13" ht="15.75" hidden="1" thickBot="1" x14ac:dyDescent="0.3"/>
    <row r="106" spans="1:13" ht="20.25" hidden="1" x14ac:dyDescent="0.25">
      <c r="A106" s="217" t="s">
        <v>105</v>
      </c>
      <c r="B106" s="218"/>
      <c r="C106" s="218"/>
      <c r="D106" s="218"/>
      <c r="E106" s="218"/>
      <c r="F106" s="218"/>
      <c r="G106" s="218"/>
      <c r="H106" s="218"/>
      <c r="I106" s="218"/>
      <c r="J106" s="218"/>
      <c r="K106" s="218"/>
      <c r="L106" s="218"/>
      <c r="M106" s="219"/>
    </row>
    <row r="107" spans="1:13" hidden="1" x14ac:dyDescent="0.25">
      <c r="A107" s="20" t="s">
        <v>16</v>
      </c>
      <c r="B107" s="238" t="s">
        <v>106</v>
      </c>
      <c r="C107" s="238"/>
      <c r="D107" s="238"/>
      <c r="E107" s="238"/>
      <c r="F107" s="238"/>
      <c r="G107" s="238"/>
      <c r="H107" s="238"/>
      <c r="I107" s="238"/>
      <c r="J107" s="238"/>
      <c r="K107" s="238"/>
      <c r="L107" s="238"/>
      <c r="M107" s="239"/>
    </row>
    <row r="108" spans="1:13" hidden="1" x14ac:dyDescent="0.25">
      <c r="A108" s="20" t="s">
        <v>19</v>
      </c>
      <c r="B108" s="240" t="s">
        <v>107</v>
      </c>
      <c r="C108" s="240"/>
      <c r="D108" s="240"/>
      <c r="E108" s="240"/>
      <c r="F108" s="240"/>
      <c r="G108" s="240"/>
      <c r="H108" s="240"/>
      <c r="I108" s="240"/>
      <c r="J108" s="240"/>
      <c r="K108" s="240"/>
      <c r="L108" s="240"/>
      <c r="M108" s="241"/>
    </row>
    <row r="109" spans="1:13" hidden="1" x14ac:dyDescent="0.25">
      <c r="A109" s="21"/>
      <c r="M109" s="22"/>
    </row>
    <row r="110" spans="1:13" hidden="1" x14ac:dyDescent="0.25">
      <c r="A110" s="242" t="s">
        <v>21</v>
      </c>
      <c r="B110" s="7" t="s">
        <v>22</v>
      </c>
      <c r="C110" s="240" t="s">
        <v>23</v>
      </c>
      <c r="D110" s="240"/>
      <c r="E110" s="240"/>
      <c r="F110" s="240"/>
      <c r="G110" s="240"/>
      <c r="H110" s="240"/>
      <c r="I110" s="240"/>
      <c r="J110" s="240"/>
      <c r="K110" s="240"/>
      <c r="L110" s="240"/>
      <c r="M110" s="241"/>
    </row>
    <row r="111" spans="1:13" hidden="1" x14ac:dyDescent="0.25">
      <c r="A111" s="242"/>
      <c r="B111" s="7" t="s">
        <v>24</v>
      </c>
      <c r="C111" s="238" t="s">
        <v>108</v>
      </c>
      <c r="D111" s="238"/>
      <c r="E111" s="238"/>
      <c r="F111" s="238"/>
      <c r="G111" s="238"/>
      <c r="H111" s="238"/>
      <c r="I111" s="238"/>
      <c r="J111" s="238"/>
      <c r="K111" s="238"/>
      <c r="L111" s="238"/>
      <c r="M111" s="239"/>
    </row>
    <row r="112" spans="1:13" hidden="1" x14ac:dyDescent="0.25">
      <c r="A112" s="242"/>
      <c r="B112" s="7" t="s">
        <v>26</v>
      </c>
      <c r="C112" s="238" t="s">
        <v>109</v>
      </c>
      <c r="D112" s="238"/>
      <c r="E112" s="238"/>
      <c r="F112" s="238"/>
      <c r="G112" s="238"/>
      <c r="H112" s="238"/>
      <c r="I112" s="238"/>
      <c r="J112" s="238"/>
      <c r="K112" s="238"/>
      <c r="L112" s="238"/>
      <c r="M112" s="239"/>
    </row>
    <row r="113" spans="1:13" ht="45" hidden="1" x14ac:dyDescent="0.25">
      <c r="A113" s="242"/>
      <c r="B113" s="7" t="s">
        <v>28</v>
      </c>
      <c r="C113" s="238" t="s">
        <v>29</v>
      </c>
      <c r="D113" s="238"/>
      <c r="E113" s="238"/>
      <c r="F113" s="238"/>
      <c r="G113" s="238"/>
      <c r="H113" s="238"/>
      <c r="I113" s="238"/>
      <c r="J113" s="238"/>
      <c r="K113" s="238"/>
      <c r="L113" s="238"/>
      <c r="M113" s="239"/>
    </row>
    <row r="114" spans="1:13" ht="15.75" hidden="1" thickBot="1" x14ac:dyDescent="0.3">
      <c r="A114" s="21"/>
      <c r="M114" s="22"/>
    </row>
    <row r="115" spans="1:13" ht="15.75" hidden="1" thickBot="1" x14ac:dyDescent="0.3">
      <c r="A115" s="8" t="s">
        <v>0</v>
      </c>
      <c r="B115" s="9" t="s">
        <v>1</v>
      </c>
      <c r="C115" s="9" t="s">
        <v>2</v>
      </c>
      <c r="D115" s="9" t="s">
        <v>3</v>
      </c>
      <c r="E115" s="9" t="s">
        <v>4</v>
      </c>
      <c r="F115" s="9" t="s">
        <v>5</v>
      </c>
      <c r="G115" s="9" t="s">
        <v>6</v>
      </c>
      <c r="H115" s="9" t="s">
        <v>7</v>
      </c>
      <c r="I115" s="9" t="s">
        <v>8</v>
      </c>
      <c r="J115" s="9" t="s">
        <v>9</v>
      </c>
      <c r="K115" s="9" t="s">
        <v>10</v>
      </c>
      <c r="L115" s="9" t="s">
        <v>11</v>
      </c>
      <c r="M115" s="25" t="s">
        <v>12</v>
      </c>
    </row>
    <row r="116" spans="1:13" ht="15.75" hidden="1" thickBot="1" x14ac:dyDescent="0.3">
      <c r="A116" s="10" t="s">
        <v>13</v>
      </c>
      <c r="B116" s="11"/>
      <c r="C116" s="11"/>
      <c r="D116" s="33">
        <v>30</v>
      </c>
      <c r="E116" s="30"/>
      <c r="F116" s="30"/>
      <c r="G116" s="30">
        <v>25</v>
      </c>
      <c r="H116" s="30"/>
      <c r="I116" s="30"/>
      <c r="J116" s="30">
        <v>40</v>
      </c>
      <c r="K116" s="30"/>
      <c r="L116" s="30"/>
      <c r="M116" s="30">
        <v>40</v>
      </c>
    </row>
    <row r="117" spans="1:13" ht="15.75" hidden="1" thickBot="1" x14ac:dyDescent="0.3">
      <c r="A117" s="10" t="s">
        <v>14</v>
      </c>
      <c r="B117" s="11"/>
      <c r="C117" s="11"/>
      <c r="D117" s="34">
        <v>25</v>
      </c>
      <c r="E117" s="4"/>
      <c r="F117" s="4"/>
      <c r="G117" s="4">
        <v>25</v>
      </c>
      <c r="H117" s="4"/>
      <c r="I117" s="4"/>
      <c r="J117" s="4">
        <v>25</v>
      </c>
      <c r="K117" s="4"/>
      <c r="L117" s="4"/>
      <c r="M117" s="4">
        <v>25</v>
      </c>
    </row>
    <row r="118" spans="1:13" ht="15.75" hidden="1" thickBot="1" x14ac:dyDescent="0.3">
      <c r="A118" s="10" t="s">
        <v>15</v>
      </c>
      <c r="B118" s="11"/>
      <c r="C118" s="11"/>
      <c r="D118" s="35">
        <v>0.6</v>
      </c>
      <c r="E118" s="4"/>
      <c r="F118" s="4"/>
      <c r="G118" s="4">
        <v>0</v>
      </c>
      <c r="H118" s="4"/>
      <c r="I118" s="4"/>
      <c r="J118" s="4">
        <v>60</v>
      </c>
      <c r="K118" s="4"/>
      <c r="L118" s="4"/>
      <c r="M118" s="4">
        <v>60</v>
      </c>
    </row>
    <row r="119" spans="1:13" hidden="1" x14ac:dyDescent="0.25"/>
    <row r="120" spans="1:13" ht="15.75" hidden="1" thickBot="1" x14ac:dyDescent="0.3"/>
    <row r="121" spans="1:13" ht="20.25" hidden="1" x14ac:dyDescent="0.25">
      <c r="A121" s="217" t="s">
        <v>110</v>
      </c>
      <c r="B121" s="218"/>
      <c r="C121" s="218"/>
      <c r="D121" s="218"/>
      <c r="E121" s="218"/>
      <c r="F121" s="218"/>
      <c r="G121" s="218"/>
      <c r="H121" s="218"/>
      <c r="I121" s="218"/>
      <c r="J121" s="218"/>
      <c r="K121" s="218"/>
      <c r="L121" s="218"/>
      <c r="M121" s="219"/>
    </row>
    <row r="122" spans="1:13" hidden="1" x14ac:dyDescent="0.25">
      <c r="A122" s="20" t="s">
        <v>16</v>
      </c>
      <c r="B122" s="238" t="s">
        <v>111</v>
      </c>
      <c r="C122" s="238"/>
      <c r="D122" s="238"/>
      <c r="E122" s="238"/>
      <c r="F122" s="238"/>
      <c r="G122" s="238"/>
      <c r="H122" s="238"/>
      <c r="I122" s="238"/>
      <c r="J122" s="238"/>
      <c r="K122" s="238"/>
      <c r="L122" s="238"/>
      <c r="M122" s="239"/>
    </row>
    <row r="123" spans="1:13" hidden="1" x14ac:dyDescent="0.25">
      <c r="A123" s="20" t="s">
        <v>19</v>
      </c>
      <c r="B123" s="240" t="s">
        <v>112</v>
      </c>
      <c r="C123" s="240"/>
      <c r="D123" s="240"/>
      <c r="E123" s="240"/>
      <c r="F123" s="240"/>
      <c r="G123" s="240"/>
      <c r="H123" s="240"/>
      <c r="I123" s="240"/>
      <c r="J123" s="240"/>
      <c r="K123" s="240"/>
      <c r="L123" s="240"/>
      <c r="M123" s="241"/>
    </row>
    <row r="124" spans="1:13" hidden="1" x14ac:dyDescent="0.25">
      <c r="A124" s="21"/>
      <c r="M124" s="22"/>
    </row>
    <row r="125" spans="1:13" hidden="1" x14ac:dyDescent="0.25">
      <c r="A125" s="242" t="s">
        <v>21</v>
      </c>
      <c r="B125" s="7" t="s">
        <v>22</v>
      </c>
      <c r="C125" s="240" t="s">
        <v>23</v>
      </c>
      <c r="D125" s="240"/>
      <c r="E125" s="240"/>
      <c r="F125" s="240"/>
      <c r="G125" s="240"/>
      <c r="H125" s="240"/>
      <c r="I125" s="240"/>
      <c r="J125" s="240"/>
      <c r="K125" s="240"/>
      <c r="L125" s="240"/>
      <c r="M125" s="241"/>
    </row>
    <row r="126" spans="1:13" hidden="1" x14ac:dyDescent="0.25">
      <c r="A126" s="242"/>
      <c r="B126" s="7" t="s">
        <v>24</v>
      </c>
      <c r="C126" s="238" t="s">
        <v>113</v>
      </c>
      <c r="D126" s="238"/>
      <c r="E126" s="238"/>
      <c r="F126" s="238"/>
      <c r="G126" s="238"/>
      <c r="H126" s="238"/>
      <c r="I126" s="238"/>
      <c r="J126" s="238"/>
      <c r="K126" s="238"/>
      <c r="L126" s="238"/>
      <c r="M126" s="239"/>
    </row>
    <row r="127" spans="1:13" hidden="1" x14ac:dyDescent="0.25">
      <c r="A127" s="242"/>
      <c r="B127" s="7" t="s">
        <v>26</v>
      </c>
      <c r="C127" s="238" t="s">
        <v>114</v>
      </c>
      <c r="D127" s="238"/>
      <c r="E127" s="238"/>
      <c r="F127" s="238"/>
      <c r="G127" s="238"/>
      <c r="H127" s="238"/>
      <c r="I127" s="238"/>
      <c r="J127" s="238"/>
      <c r="K127" s="238"/>
      <c r="L127" s="238"/>
      <c r="M127" s="239"/>
    </row>
    <row r="128" spans="1:13" ht="45" hidden="1" x14ac:dyDescent="0.25">
      <c r="A128" s="242"/>
      <c r="B128" s="7" t="s">
        <v>28</v>
      </c>
      <c r="C128" s="238" t="s">
        <v>29</v>
      </c>
      <c r="D128" s="238"/>
      <c r="E128" s="238"/>
      <c r="F128" s="238"/>
      <c r="G128" s="238"/>
      <c r="H128" s="238"/>
      <c r="I128" s="238"/>
      <c r="J128" s="238"/>
      <c r="K128" s="238"/>
      <c r="L128" s="238"/>
      <c r="M128" s="239"/>
    </row>
    <row r="129" spans="1:13" ht="15.75" hidden="1" thickBot="1" x14ac:dyDescent="0.3">
      <c r="A129" s="21"/>
      <c r="M129" s="22"/>
    </row>
    <row r="130" spans="1:13" ht="15.75" hidden="1" thickBot="1" x14ac:dyDescent="0.3">
      <c r="A130" s="8" t="s">
        <v>0</v>
      </c>
      <c r="B130" s="9" t="s">
        <v>1</v>
      </c>
      <c r="C130" s="9" t="s">
        <v>2</v>
      </c>
      <c r="D130" s="9" t="s">
        <v>3</v>
      </c>
      <c r="E130" s="9" t="s">
        <v>4</v>
      </c>
      <c r="F130" s="9" t="s">
        <v>5</v>
      </c>
      <c r="G130" s="9" t="s">
        <v>6</v>
      </c>
      <c r="H130" s="9" t="s">
        <v>7</v>
      </c>
      <c r="I130" s="9" t="s">
        <v>8</v>
      </c>
      <c r="J130" s="9" t="s">
        <v>9</v>
      </c>
      <c r="K130" s="9" t="s">
        <v>10</v>
      </c>
      <c r="L130" s="9" t="s">
        <v>11</v>
      </c>
      <c r="M130" s="25" t="s">
        <v>12</v>
      </c>
    </row>
    <row r="131" spans="1:13" ht="15.75" hidden="1" thickBot="1" x14ac:dyDescent="0.3">
      <c r="A131" s="10" t="s">
        <v>13</v>
      </c>
      <c r="B131" s="11"/>
      <c r="C131" s="11"/>
      <c r="D131" s="33">
        <v>40</v>
      </c>
      <c r="E131" s="30"/>
      <c r="F131" s="30"/>
      <c r="G131" s="30">
        <v>3800</v>
      </c>
      <c r="H131" s="30"/>
      <c r="I131" s="30"/>
      <c r="J131" s="30">
        <v>7600</v>
      </c>
      <c r="K131" s="30"/>
      <c r="L131" s="30"/>
      <c r="M131" s="30">
        <v>11400</v>
      </c>
    </row>
    <row r="132" spans="1:13" ht="15.75" hidden="1" thickBot="1" x14ac:dyDescent="0.3">
      <c r="A132" s="10" t="s">
        <v>14</v>
      </c>
      <c r="B132" s="11"/>
      <c r="C132" s="11"/>
      <c r="D132" s="34">
        <v>0</v>
      </c>
      <c r="E132" s="4"/>
      <c r="F132" s="4"/>
      <c r="G132" s="4">
        <v>3800</v>
      </c>
      <c r="H132" s="4"/>
      <c r="I132" s="4"/>
      <c r="J132" s="4">
        <v>7600</v>
      </c>
      <c r="K132" s="4"/>
      <c r="L132" s="4"/>
      <c r="M132" s="4">
        <v>11400</v>
      </c>
    </row>
    <row r="133" spans="1:13" ht="15.75" hidden="1" thickBot="1" x14ac:dyDescent="0.3">
      <c r="A133" s="10" t="s">
        <v>15</v>
      </c>
      <c r="B133" s="11"/>
      <c r="C133" s="11"/>
      <c r="D133" s="34">
        <v>0</v>
      </c>
      <c r="E133" s="4"/>
      <c r="F133" s="4"/>
      <c r="G133" s="4">
        <v>100</v>
      </c>
      <c r="H133" s="4"/>
      <c r="I133" s="4"/>
      <c r="J133" s="4">
        <v>100</v>
      </c>
      <c r="K133" s="4"/>
      <c r="L133" s="4"/>
      <c r="M133" s="4">
        <v>100</v>
      </c>
    </row>
    <row r="134" spans="1:13" hidden="1" x14ac:dyDescent="0.25"/>
    <row r="135" spans="1:13" ht="15.75" hidden="1" thickBot="1" x14ac:dyDescent="0.3"/>
    <row r="136" spans="1:13" ht="20.25" hidden="1" x14ac:dyDescent="0.25">
      <c r="A136" s="217" t="s">
        <v>115</v>
      </c>
      <c r="B136" s="218"/>
      <c r="C136" s="218"/>
      <c r="D136" s="218"/>
      <c r="E136" s="218"/>
      <c r="F136" s="218"/>
      <c r="G136" s="218"/>
      <c r="H136" s="218"/>
      <c r="I136" s="218"/>
      <c r="J136" s="218"/>
      <c r="K136" s="218"/>
      <c r="L136" s="218"/>
      <c r="M136" s="219"/>
    </row>
    <row r="137" spans="1:13" hidden="1" x14ac:dyDescent="0.25">
      <c r="A137" s="20" t="s">
        <v>16</v>
      </c>
      <c r="B137" s="238" t="s">
        <v>116</v>
      </c>
      <c r="C137" s="238"/>
      <c r="D137" s="238"/>
      <c r="E137" s="238"/>
      <c r="F137" s="238"/>
      <c r="G137" s="238"/>
      <c r="H137" s="238"/>
      <c r="I137" s="238"/>
      <c r="J137" s="238"/>
      <c r="K137" s="238"/>
      <c r="L137" s="238"/>
      <c r="M137" s="239"/>
    </row>
    <row r="138" spans="1:13" hidden="1" x14ac:dyDescent="0.25">
      <c r="A138" s="20" t="s">
        <v>19</v>
      </c>
      <c r="B138" s="240" t="s">
        <v>117</v>
      </c>
      <c r="C138" s="240"/>
      <c r="D138" s="240"/>
      <c r="E138" s="240"/>
      <c r="F138" s="240"/>
      <c r="G138" s="240"/>
      <c r="H138" s="240"/>
      <c r="I138" s="240"/>
      <c r="J138" s="240"/>
      <c r="K138" s="240"/>
      <c r="L138" s="240"/>
      <c r="M138" s="241"/>
    </row>
    <row r="139" spans="1:13" hidden="1" x14ac:dyDescent="0.25">
      <c r="A139" s="21"/>
      <c r="M139" s="22"/>
    </row>
    <row r="140" spans="1:13" hidden="1" x14ac:dyDescent="0.25">
      <c r="A140" s="242" t="s">
        <v>21</v>
      </c>
      <c r="B140" s="7" t="s">
        <v>22</v>
      </c>
      <c r="C140" s="240" t="s">
        <v>23</v>
      </c>
      <c r="D140" s="240"/>
      <c r="E140" s="240"/>
      <c r="F140" s="240"/>
      <c r="G140" s="240"/>
      <c r="H140" s="240"/>
      <c r="I140" s="240"/>
      <c r="J140" s="240"/>
      <c r="K140" s="240"/>
      <c r="L140" s="240"/>
      <c r="M140" s="241"/>
    </row>
    <row r="141" spans="1:13" hidden="1" x14ac:dyDescent="0.25">
      <c r="A141" s="242"/>
      <c r="B141" s="7" t="s">
        <v>24</v>
      </c>
      <c r="C141" s="238" t="s">
        <v>118</v>
      </c>
      <c r="D141" s="238"/>
      <c r="E141" s="238"/>
      <c r="F141" s="238"/>
      <c r="G141" s="238"/>
      <c r="H141" s="238"/>
      <c r="I141" s="238"/>
      <c r="J141" s="238"/>
      <c r="K141" s="238"/>
      <c r="L141" s="238"/>
      <c r="M141" s="239"/>
    </row>
    <row r="142" spans="1:13" hidden="1" x14ac:dyDescent="0.25">
      <c r="A142" s="242"/>
      <c r="B142" s="7" t="s">
        <v>26</v>
      </c>
      <c r="C142" s="238" t="s">
        <v>119</v>
      </c>
      <c r="D142" s="238"/>
      <c r="E142" s="238"/>
      <c r="F142" s="238"/>
      <c r="G142" s="238"/>
      <c r="H142" s="238"/>
      <c r="I142" s="238"/>
      <c r="J142" s="238"/>
      <c r="K142" s="238"/>
      <c r="L142" s="238"/>
      <c r="M142" s="239"/>
    </row>
    <row r="143" spans="1:13" ht="45" hidden="1" x14ac:dyDescent="0.25">
      <c r="A143" s="242"/>
      <c r="B143" s="7" t="s">
        <v>28</v>
      </c>
      <c r="C143" s="238" t="s">
        <v>29</v>
      </c>
      <c r="D143" s="238"/>
      <c r="E143" s="238"/>
      <c r="F143" s="238"/>
      <c r="G143" s="238"/>
      <c r="H143" s="238"/>
      <c r="I143" s="238"/>
      <c r="J143" s="238"/>
      <c r="K143" s="238"/>
      <c r="L143" s="238"/>
      <c r="M143" s="239"/>
    </row>
    <row r="144" spans="1:13" ht="15.75" hidden="1" thickBot="1" x14ac:dyDescent="0.3">
      <c r="A144" s="21"/>
      <c r="M144" s="22"/>
    </row>
    <row r="145" spans="1:13" ht="15.75" hidden="1" thickBot="1" x14ac:dyDescent="0.3">
      <c r="A145" s="8" t="s">
        <v>0</v>
      </c>
      <c r="B145" s="9" t="s">
        <v>1</v>
      </c>
      <c r="C145" s="9" t="s">
        <v>2</v>
      </c>
      <c r="D145" s="9" t="s">
        <v>3</v>
      </c>
      <c r="E145" s="9" t="s">
        <v>4</v>
      </c>
      <c r="F145" s="9" t="s">
        <v>5</v>
      </c>
      <c r="G145" s="9" t="s">
        <v>6</v>
      </c>
      <c r="H145" s="9" t="s">
        <v>7</v>
      </c>
      <c r="I145" s="9" t="s">
        <v>8</v>
      </c>
      <c r="J145" s="9" t="s">
        <v>9</v>
      </c>
      <c r="K145" s="9" t="s">
        <v>10</v>
      </c>
      <c r="L145" s="9" t="s">
        <v>11</v>
      </c>
      <c r="M145" s="25" t="s">
        <v>12</v>
      </c>
    </row>
    <row r="146" spans="1:13" ht="15.75" hidden="1" thickBot="1" x14ac:dyDescent="0.3">
      <c r="A146" s="10" t="s">
        <v>13</v>
      </c>
      <c r="B146" s="11"/>
      <c r="C146" s="11"/>
      <c r="D146" s="33">
        <v>65</v>
      </c>
      <c r="E146" s="30"/>
      <c r="F146" s="30"/>
      <c r="G146" s="30"/>
      <c r="H146" s="30"/>
      <c r="I146" s="30"/>
      <c r="J146" s="30"/>
      <c r="K146" s="30"/>
      <c r="L146" s="30"/>
      <c r="M146" s="30">
        <v>200</v>
      </c>
    </row>
    <row r="147" spans="1:13" ht="15.75" hidden="1" thickBot="1" x14ac:dyDescent="0.3">
      <c r="A147" s="10" t="s">
        <v>14</v>
      </c>
      <c r="B147" s="11"/>
      <c r="C147" s="11"/>
      <c r="D147" s="34">
        <v>220</v>
      </c>
      <c r="E147" s="4"/>
      <c r="F147" s="4"/>
      <c r="G147" s="4"/>
      <c r="H147" s="4"/>
      <c r="I147" s="4"/>
      <c r="J147" s="4"/>
      <c r="K147" s="4"/>
      <c r="L147" s="4"/>
      <c r="M147" s="4">
        <v>220</v>
      </c>
    </row>
    <row r="148" spans="1:13" ht="15.75" hidden="1" thickBot="1" x14ac:dyDescent="0.3">
      <c r="A148" s="10" t="s">
        <v>15</v>
      </c>
      <c r="B148" s="11"/>
      <c r="C148" s="11"/>
      <c r="D148" s="35">
        <f>D146/D147</f>
        <v>0.29545454545454547</v>
      </c>
      <c r="E148" s="4"/>
      <c r="F148" s="4"/>
      <c r="G148" s="4"/>
      <c r="H148" s="4"/>
      <c r="I148" s="4"/>
      <c r="J148" s="4"/>
      <c r="K148" s="4"/>
      <c r="L148" s="4"/>
      <c r="M148" s="4">
        <v>90.91</v>
      </c>
    </row>
    <row r="149" spans="1:13" hidden="1" x14ac:dyDescent="0.25"/>
    <row r="150" spans="1:13" ht="15.75" hidden="1" thickBot="1" x14ac:dyDescent="0.3"/>
    <row r="151" spans="1:13" ht="20.25" hidden="1" x14ac:dyDescent="0.25">
      <c r="A151" s="217" t="s">
        <v>124</v>
      </c>
      <c r="B151" s="218"/>
      <c r="C151" s="218"/>
      <c r="D151" s="218"/>
      <c r="E151" s="218"/>
      <c r="F151" s="218"/>
      <c r="G151" s="218"/>
      <c r="H151" s="218"/>
      <c r="I151" s="218"/>
      <c r="J151" s="218"/>
      <c r="K151" s="218"/>
      <c r="L151" s="218"/>
      <c r="M151" s="219"/>
    </row>
    <row r="152" spans="1:13" hidden="1" x14ac:dyDescent="0.25">
      <c r="A152" s="20" t="s">
        <v>16</v>
      </c>
      <c r="B152" s="238" t="s">
        <v>120</v>
      </c>
      <c r="C152" s="238"/>
      <c r="D152" s="238"/>
      <c r="E152" s="238"/>
      <c r="F152" s="238"/>
      <c r="G152" s="238"/>
      <c r="H152" s="238"/>
      <c r="I152" s="238"/>
      <c r="J152" s="238"/>
      <c r="K152" s="238"/>
      <c r="L152" s="238"/>
      <c r="M152" s="239"/>
    </row>
    <row r="153" spans="1:13" hidden="1" x14ac:dyDescent="0.25">
      <c r="A153" s="20" t="s">
        <v>19</v>
      </c>
      <c r="B153" s="240" t="s">
        <v>121</v>
      </c>
      <c r="C153" s="240"/>
      <c r="D153" s="240"/>
      <c r="E153" s="240"/>
      <c r="F153" s="240"/>
      <c r="G153" s="240"/>
      <c r="H153" s="240"/>
      <c r="I153" s="240"/>
      <c r="J153" s="240"/>
      <c r="K153" s="240"/>
      <c r="L153" s="240"/>
      <c r="M153" s="241"/>
    </row>
    <row r="154" spans="1:13" hidden="1" x14ac:dyDescent="0.25">
      <c r="A154" s="21"/>
      <c r="M154" s="22"/>
    </row>
    <row r="155" spans="1:13" hidden="1" x14ac:dyDescent="0.25">
      <c r="A155" s="242" t="s">
        <v>21</v>
      </c>
      <c r="B155" s="7" t="s">
        <v>22</v>
      </c>
      <c r="C155" s="240" t="s">
        <v>23</v>
      </c>
      <c r="D155" s="240"/>
      <c r="E155" s="240"/>
      <c r="F155" s="240"/>
      <c r="G155" s="240"/>
      <c r="H155" s="240"/>
      <c r="I155" s="240"/>
      <c r="J155" s="240"/>
      <c r="K155" s="240"/>
      <c r="L155" s="240"/>
      <c r="M155" s="241"/>
    </row>
    <row r="156" spans="1:13" hidden="1" x14ac:dyDescent="0.25">
      <c r="A156" s="242"/>
      <c r="B156" s="7" t="s">
        <v>24</v>
      </c>
      <c r="C156" s="238" t="s">
        <v>122</v>
      </c>
      <c r="D156" s="238"/>
      <c r="E156" s="238"/>
      <c r="F156" s="238"/>
      <c r="G156" s="238"/>
      <c r="H156" s="238"/>
      <c r="I156" s="238"/>
      <c r="J156" s="238"/>
      <c r="K156" s="238"/>
      <c r="L156" s="238"/>
      <c r="M156" s="239"/>
    </row>
    <row r="157" spans="1:13" hidden="1" x14ac:dyDescent="0.25">
      <c r="A157" s="242"/>
      <c r="B157" s="7" t="s">
        <v>26</v>
      </c>
      <c r="C157" s="238" t="s">
        <v>123</v>
      </c>
      <c r="D157" s="238"/>
      <c r="E157" s="238"/>
      <c r="F157" s="238"/>
      <c r="G157" s="238"/>
      <c r="H157" s="238"/>
      <c r="I157" s="238"/>
      <c r="J157" s="238"/>
      <c r="K157" s="238"/>
      <c r="L157" s="238"/>
      <c r="M157" s="239"/>
    </row>
    <row r="158" spans="1:13" ht="45" hidden="1" x14ac:dyDescent="0.25">
      <c r="A158" s="242"/>
      <c r="B158" s="7" t="s">
        <v>28</v>
      </c>
      <c r="C158" s="238" t="s">
        <v>29</v>
      </c>
      <c r="D158" s="238"/>
      <c r="E158" s="238"/>
      <c r="F158" s="238"/>
      <c r="G158" s="238"/>
      <c r="H158" s="238"/>
      <c r="I158" s="238"/>
      <c r="J158" s="238"/>
      <c r="K158" s="238"/>
      <c r="L158" s="238"/>
      <c r="M158" s="239"/>
    </row>
    <row r="159" spans="1:13" ht="15.75" hidden="1" thickBot="1" x14ac:dyDescent="0.3">
      <c r="A159" s="21"/>
      <c r="M159" s="22"/>
    </row>
    <row r="160" spans="1:13" ht="15.75" hidden="1" thickBot="1" x14ac:dyDescent="0.3">
      <c r="A160" s="8" t="s">
        <v>0</v>
      </c>
      <c r="B160" s="9" t="s">
        <v>1</v>
      </c>
      <c r="C160" s="9" t="s">
        <v>2</v>
      </c>
      <c r="D160" s="9" t="s">
        <v>3</v>
      </c>
      <c r="E160" s="9" t="s">
        <v>4</v>
      </c>
      <c r="F160" s="9" t="s">
        <v>5</v>
      </c>
      <c r="G160" s="9" t="s">
        <v>6</v>
      </c>
      <c r="H160" s="9" t="s">
        <v>7</v>
      </c>
      <c r="I160" s="9" t="s">
        <v>8</v>
      </c>
      <c r="J160" s="9" t="s">
        <v>9</v>
      </c>
      <c r="K160" s="9" t="s">
        <v>10</v>
      </c>
      <c r="L160" s="9" t="s">
        <v>11</v>
      </c>
      <c r="M160" s="25" t="s">
        <v>12</v>
      </c>
    </row>
    <row r="161" spans="1:13" ht="15.75" hidden="1" thickBot="1" x14ac:dyDescent="0.3">
      <c r="A161" s="10" t="s">
        <v>13</v>
      </c>
      <c r="B161" s="11"/>
      <c r="C161" s="11"/>
      <c r="D161" s="33">
        <v>24</v>
      </c>
      <c r="E161" s="30"/>
      <c r="F161" s="30"/>
      <c r="G161" s="30">
        <v>90</v>
      </c>
      <c r="H161" s="30"/>
      <c r="I161" s="30"/>
      <c r="J161" s="30">
        <v>1400</v>
      </c>
      <c r="K161" s="30"/>
      <c r="L161" s="30"/>
      <c r="M161" s="30">
        <v>2000</v>
      </c>
    </row>
    <row r="162" spans="1:13" ht="15.75" hidden="1" thickBot="1" x14ac:dyDescent="0.3">
      <c r="A162" s="10" t="s">
        <v>14</v>
      </c>
      <c r="B162" s="11"/>
      <c r="C162" s="11"/>
      <c r="D162" s="34">
        <v>2000</v>
      </c>
      <c r="E162" s="4"/>
      <c r="F162" s="4"/>
      <c r="G162" s="4">
        <v>500</v>
      </c>
      <c r="H162" s="4"/>
      <c r="I162" s="4"/>
      <c r="J162" s="4">
        <v>1400</v>
      </c>
      <c r="K162" s="4"/>
      <c r="L162" s="4"/>
      <c r="M162" s="4">
        <v>2000</v>
      </c>
    </row>
    <row r="163" spans="1:13" ht="15.75" hidden="1" thickBot="1" x14ac:dyDescent="0.3">
      <c r="A163" s="10" t="s">
        <v>15</v>
      </c>
      <c r="B163" s="11"/>
      <c r="C163" s="11"/>
      <c r="D163" s="55">
        <f>D161/D162</f>
        <v>1.2E-2</v>
      </c>
      <c r="E163" s="4"/>
      <c r="F163" s="4"/>
      <c r="G163" s="70">
        <v>0.18</v>
      </c>
      <c r="H163" s="4"/>
      <c r="I163" s="4"/>
      <c r="J163" s="4">
        <v>100</v>
      </c>
      <c r="K163" s="4"/>
      <c r="L163" s="4"/>
      <c r="M163" s="4">
        <v>100</v>
      </c>
    </row>
    <row r="164" spans="1:13" hidden="1" x14ac:dyDescent="0.25"/>
    <row r="165" spans="1:13" ht="15.75" hidden="1" thickBot="1" x14ac:dyDescent="0.3"/>
    <row r="166" spans="1:13" ht="20.25" hidden="1" x14ac:dyDescent="0.25">
      <c r="A166" s="217" t="s">
        <v>125</v>
      </c>
      <c r="B166" s="218"/>
      <c r="C166" s="218"/>
      <c r="D166" s="218"/>
      <c r="E166" s="218"/>
      <c r="F166" s="218"/>
      <c r="G166" s="218"/>
      <c r="H166" s="218"/>
      <c r="I166" s="218"/>
      <c r="J166" s="218"/>
      <c r="K166" s="218"/>
      <c r="L166" s="218"/>
      <c r="M166" s="219"/>
    </row>
    <row r="167" spans="1:13" hidden="1" x14ac:dyDescent="0.25">
      <c r="A167" s="20" t="s">
        <v>16</v>
      </c>
      <c r="B167" s="238" t="s">
        <v>126</v>
      </c>
      <c r="C167" s="238"/>
      <c r="D167" s="238"/>
      <c r="E167" s="238"/>
      <c r="F167" s="238"/>
      <c r="G167" s="238"/>
      <c r="H167" s="238"/>
      <c r="I167" s="238"/>
      <c r="J167" s="238"/>
      <c r="K167" s="238"/>
      <c r="L167" s="238"/>
      <c r="M167" s="239"/>
    </row>
    <row r="168" spans="1:13" hidden="1" x14ac:dyDescent="0.25">
      <c r="A168" s="20" t="s">
        <v>19</v>
      </c>
      <c r="B168" s="240" t="s">
        <v>127</v>
      </c>
      <c r="C168" s="240"/>
      <c r="D168" s="240"/>
      <c r="E168" s="240"/>
      <c r="F168" s="240"/>
      <c r="G168" s="240"/>
      <c r="H168" s="240"/>
      <c r="I168" s="240"/>
      <c r="J168" s="240"/>
      <c r="K168" s="240"/>
      <c r="L168" s="240"/>
      <c r="M168" s="241"/>
    </row>
    <row r="169" spans="1:13" hidden="1" x14ac:dyDescent="0.25">
      <c r="A169" s="21"/>
      <c r="M169" s="22"/>
    </row>
    <row r="170" spans="1:13" hidden="1" x14ac:dyDescent="0.25">
      <c r="A170" s="242" t="s">
        <v>21</v>
      </c>
      <c r="B170" s="7" t="s">
        <v>22</v>
      </c>
      <c r="C170" s="240" t="s">
        <v>23</v>
      </c>
      <c r="D170" s="240"/>
      <c r="E170" s="240"/>
      <c r="F170" s="240"/>
      <c r="G170" s="240"/>
      <c r="H170" s="240"/>
      <c r="I170" s="240"/>
      <c r="J170" s="240"/>
      <c r="K170" s="240"/>
      <c r="L170" s="240"/>
      <c r="M170" s="241"/>
    </row>
    <row r="171" spans="1:13" hidden="1" x14ac:dyDescent="0.25">
      <c r="A171" s="242"/>
      <c r="B171" s="7" t="s">
        <v>24</v>
      </c>
      <c r="C171" s="238" t="s">
        <v>128</v>
      </c>
      <c r="D171" s="238"/>
      <c r="E171" s="238"/>
      <c r="F171" s="238"/>
      <c r="G171" s="238"/>
      <c r="H171" s="238"/>
      <c r="I171" s="238"/>
      <c r="J171" s="238"/>
      <c r="K171" s="238"/>
      <c r="L171" s="238"/>
      <c r="M171" s="239"/>
    </row>
    <row r="172" spans="1:13" hidden="1" x14ac:dyDescent="0.25">
      <c r="A172" s="242"/>
      <c r="B172" s="7" t="s">
        <v>26</v>
      </c>
      <c r="C172" s="238" t="s">
        <v>123</v>
      </c>
      <c r="D172" s="238"/>
      <c r="E172" s="238"/>
      <c r="F172" s="238"/>
      <c r="G172" s="238"/>
      <c r="H172" s="238"/>
      <c r="I172" s="238"/>
      <c r="J172" s="238"/>
      <c r="K172" s="238"/>
      <c r="L172" s="238"/>
      <c r="M172" s="239"/>
    </row>
    <row r="173" spans="1:13" ht="45" hidden="1" x14ac:dyDescent="0.25">
      <c r="A173" s="242"/>
      <c r="B173" s="7" t="s">
        <v>28</v>
      </c>
      <c r="C173" s="238" t="s">
        <v>29</v>
      </c>
      <c r="D173" s="238"/>
      <c r="E173" s="238"/>
      <c r="F173" s="238"/>
      <c r="G173" s="238"/>
      <c r="H173" s="238"/>
      <c r="I173" s="238"/>
      <c r="J173" s="238"/>
      <c r="K173" s="238"/>
      <c r="L173" s="238"/>
      <c r="M173" s="239"/>
    </row>
    <row r="174" spans="1:13" ht="15.75" hidden="1" thickBot="1" x14ac:dyDescent="0.3">
      <c r="A174" s="21"/>
      <c r="M174" s="22"/>
    </row>
    <row r="175" spans="1:13" ht="15.75" hidden="1" thickBot="1" x14ac:dyDescent="0.3">
      <c r="A175" s="8" t="s">
        <v>0</v>
      </c>
      <c r="B175" s="9" t="s">
        <v>1</v>
      </c>
      <c r="C175" s="9" t="s">
        <v>2</v>
      </c>
      <c r="D175" s="9" t="s">
        <v>3</v>
      </c>
      <c r="E175" s="9" t="s">
        <v>4</v>
      </c>
      <c r="F175" s="9" t="s">
        <v>5</v>
      </c>
      <c r="G175" s="9" t="s">
        <v>6</v>
      </c>
      <c r="H175" s="9" t="s">
        <v>7</v>
      </c>
      <c r="I175" s="9" t="s">
        <v>8</v>
      </c>
      <c r="J175" s="9" t="s">
        <v>9</v>
      </c>
      <c r="K175" s="9" t="s">
        <v>10</v>
      </c>
      <c r="L175" s="9" t="s">
        <v>11</v>
      </c>
      <c r="M175" s="25" t="s">
        <v>12</v>
      </c>
    </row>
    <row r="176" spans="1:13" ht="15.75" hidden="1" thickBot="1" x14ac:dyDescent="0.3">
      <c r="A176" s="10" t="s">
        <v>13</v>
      </c>
      <c r="B176" s="11"/>
      <c r="C176" s="11"/>
      <c r="D176" s="33">
        <v>0</v>
      </c>
      <c r="E176" s="30"/>
      <c r="F176" s="30"/>
      <c r="G176" s="30">
        <v>15</v>
      </c>
      <c r="H176" s="30"/>
      <c r="I176" s="30"/>
      <c r="J176" s="30">
        <v>42</v>
      </c>
      <c r="K176" s="30"/>
      <c r="L176" s="30"/>
      <c r="M176" s="30">
        <v>60</v>
      </c>
    </row>
    <row r="177" spans="1:13" ht="15.75" hidden="1" thickBot="1" x14ac:dyDescent="0.3">
      <c r="A177" s="10" t="s">
        <v>14</v>
      </c>
      <c r="B177" s="11"/>
      <c r="C177" s="11"/>
      <c r="D177" s="34">
        <v>0</v>
      </c>
      <c r="E177" s="4"/>
      <c r="F177" s="4"/>
      <c r="G177" s="4">
        <v>500</v>
      </c>
      <c r="H177" s="4"/>
      <c r="I177" s="4"/>
      <c r="J177" s="4">
        <v>1400</v>
      </c>
      <c r="K177" s="4"/>
      <c r="L177" s="4"/>
      <c r="M177" s="4">
        <v>2000</v>
      </c>
    </row>
    <row r="178" spans="1:13" ht="15.75" hidden="1" thickBot="1" x14ac:dyDescent="0.3">
      <c r="A178" s="10" t="s">
        <v>15</v>
      </c>
      <c r="B178" s="11"/>
      <c r="C178" s="11"/>
      <c r="D178" s="34">
        <v>0</v>
      </c>
      <c r="E178" s="4"/>
      <c r="F178" s="4"/>
      <c r="G178" s="4">
        <v>3</v>
      </c>
      <c r="H178" s="4"/>
      <c r="I178" s="4"/>
      <c r="J178" s="4">
        <v>3</v>
      </c>
      <c r="K178" s="4"/>
      <c r="L178" s="4"/>
      <c r="M178" s="4">
        <v>3</v>
      </c>
    </row>
    <row r="179" spans="1:13" hidden="1" x14ac:dyDescent="0.25"/>
    <row r="180" spans="1:13" ht="15.75" hidden="1" thickBot="1" x14ac:dyDescent="0.3"/>
    <row r="181" spans="1:13" ht="20.25" hidden="1" x14ac:dyDescent="0.25">
      <c r="A181" s="217" t="s">
        <v>136</v>
      </c>
      <c r="B181" s="218"/>
      <c r="C181" s="218"/>
      <c r="D181" s="218"/>
      <c r="E181" s="218"/>
      <c r="F181" s="218"/>
      <c r="G181" s="218"/>
      <c r="H181" s="218"/>
      <c r="I181" s="218"/>
      <c r="J181" s="218"/>
      <c r="K181" s="218"/>
      <c r="L181" s="218"/>
      <c r="M181" s="219"/>
    </row>
    <row r="182" spans="1:13" hidden="1" x14ac:dyDescent="0.25">
      <c r="A182" s="20" t="s">
        <v>16</v>
      </c>
      <c r="B182" s="238" t="s">
        <v>129</v>
      </c>
      <c r="C182" s="238"/>
      <c r="D182" s="238"/>
      <c r="E182" s="238"/>
      <c r="F182" s="238"/>
      <c r="G182" s="238"/>
      <c r="H182" s="238"/>
      <c r="I182" s="238"/>
      <c r="J182" s="238"/>
      <c r="K182" s="238"/>
      <c r="L182" s="238"/>
      <c r="M182" s="239"/>
    </row>
    <row r="183" spans="1:13" hidden="1" x14ac:dyDescent="0.25">
      <c r="A183" s="20" t="s">
        <v>19</v>
      </c>
      <c r="B183" s="240" t="s">
        <v>130</v>
      </c>
      <c r="C183" s="240"/>
      <c r="D183" s="240"/>
      <c r="E183" s="240"/>
      <c r="F183" s="240"/>
      <c r="G183" s="240"/>
      <c r="H183" s="240"/>
      <c r="I183" s="240"/>
      <c r="J183" s="240"/>
      <c r="K183" s="240"/>
      <c r="L183" s="240"/>
      <c r="M183" s="241"/>
    </row>
    <row r="184" spans="1:13" hidden="1" x14ac:dyDescent="0.25">
      <c r="A184" s="21"/>
      <c r="M184" s="22"/>
    </row>
    <row r="185" spans="1:13" hidden="1" x14ac:dyDescent="0.25">
      <c r="A185" s="242" t="s">
        <v>21</v>
      </c>
      <c r="B185" s="7" t="s">
        <v>22</v>
      </c>
      <c r="C185" s="240" t="s">
        <v>23</v>
      </c>
      <c r="D185" s="240"/>
      <c r="E185" s="240"/>
      <c r="F185" s="240"/>
      <c r="G185" s="240"/>
      <c r="H185" s="240"/>
      <c r="I185" s="240"/>
      <c r="J185" s="240"/>
      <c r="K185" s="240"/>
      <c r="L185" s="240"/>
      <c r="M185" s="241"/>
    </row>
    <row r="186" spans="1:13" hidden="1" x14ac:dyDescent="0.25">
      <c r="A186" s="242"/>
      <c r="B186" s="7" t="s">
        <v>24</v>
      </c>
      <c r="C186" s="238" t="s">
        <v>131</v>
      </c>
      <c r="D186" s="238"/>
      <c r="E186" s="238"/>
      <c r="F186" s="238"/>
      <c r="G186" s="238"/>
      <c r="H186" s="238"/>
      <c r="I186" s="238"/>
      <c r="J186" s="238"/>
      <c r="K186" s="238"/>
      <c r="L186" s="238"/>
      <c r="M186" s="239"/>
    </row>
    <row r="187" spans="1:13" hidden="1" x14ac:dyDescent="0.25">
      <c r="A187" s="242"/>
      <c r="B187" s="7" t="s">
        <v>26</v>
      </c>
      <c r="C187" s="238" t="s">
        <v>132</v>
      </c>
      <c r="D187" s="238"/>
      <c r="E187" s="238"/>
      <c r="F187" s="238"/>
      <c r="G187" s="238"/>
      <c r="H187" s="238"/>
      <c r="I187" s="238"/>
      <c r="J187" s="238"/>
      <c r="K187" s="238"/>
      <c r="L187" s="238"/>
      <c r="M187" s="239"/>
    </row>
    <row r="188" spans="1:13" ht="45" hidden="1" x14ac:dyDescent="0.25">
      <c r="A188" s="242"/>
      <c r="B188" s="7" t="s">
        <v>28</v>
      </c>
      <c r="C188" s="238" t="s">
        <v>29</v>
      </c>
      <c r="D188" s="238"/>
      <c r="E188" s="238"/>
      <c r="F188" s="238"/>
      <c r="G188" s="238"/>
      <c r="H188" s="238"/>
      <c r="I188" s="238"/>
      <c r="J188" s="238"/>
      <c r="K188" s="238"/>
      <c r="L188" s="238"/>
      <c r="M188" s="239"/>
    </row>
    <row r="189" spans="1:13" ht="15.75" hidden="1" thickBot="1" x14ac:dyDescent="0.3">
      <c r="A189" s="21"/>
      <c r="M189" s="22"/>
    </row>
    <row r="190" spans="1:13" ht="15.75" hidden="1" thickBot="1" x14ac:dyDescent="0.3">
      <c r="A190" s="8" t="s">
        <v>0</v>
      </c>
      <c r="B190" s="9" t="s">
        <v>1</v>
      </c>
      <c r="C190" s="9" t="s">
        <v>2</v>
      </c>
      <c r="D190" s="9" t="s">
        <v>3</v>
      </c>
      <c r="E190" s="9" t="s">
        <v>4</v>
      </c>
      <c r="F190" s="9" t="s">
        <v>5</v>
      </c>
      <c r="G190" s="9" t="s">
        <v>6</v>
      </c>
      <c r="H190" s="9" t="s">
        <v>7</v>
      </c>
      <c r="I190" s="9" t="s">
        <v>8</v>
      </c>
      <c r="J190" s="9" t="s">
        <v>9</v>
      </c>
      <c r="K190" s="9" t="s">
        <v>10</v>
      </c>
      <c r="L190" s="9" t="s">
        <v>11</v>
      </c>
      <c r="M190" s="25" t="s">
        <v>12</v>
      </c>
    </row>
    <row r="191" spans="1:13" ht="15.75" hidden="1" thickBot="1" x14ac:dyDescent="0.3">
      <c r="A191" s="10" t="s">
        <v>13</v>
      </c>
      <c r="B191" s="31"/>
      <c r="C191" s="30"/>
      <c r="D191" s="44">
        <v>0</v>
      </c>
      <c r="E191" s="30"/>
      <c r="F191" s="30"/>
      <c r="G191" s="30"/>
      <c r="H191" s="30"/>
      <c r="I191" s="30"/>
      <c r="J191" s="30"/>
      <c r="K191" s="30"/>
      <c r="L191" s="30"/>
      <c r="M191" s="30">
        <v>200</v>
      </c>
    </row>
    <row r="192" spans="1:13" ht="15.75" hidden="1" thickBot="1" x14ac:dyDescent="0.3">
      <c r="A192" s="10" t="s">
        <v>14</v>
      </c>
      <c r="B192" s="32"/>
      <c r="C192" s="4"/>
      <c r="D192" s="43">
        <v>0</v>
      </c>
      <c r="E192" s="4"/>
      <c r="F192" s="4"/>
      <c r="G192" s="4"/>
      <c r="H192" s="4"/>
      <c r="I192" s="4"/>
      <c r="J192" s="4"/>
      <c r="K192" s="4"/>
      <c r="L192" s="4"/>
      <c r="M192" s="4">
        <v>200</v>
      </c>
    </row>
    <row r="193" spans="1:13" ht="15.75" hidden="1" thickBot="1" x14ac:dyDescent="0.3">
      <c r="A193" s="10" t="s">
        <v>15</v>
      </c>
      <c r="B193" s="32"/>
      <c r="C193" s="4"/>
      <c r="D193" s="43">
        <v>0</v>
      </c>
      <c r="E193" s="4"/>
      <c r="F193" s="4"/>
      <c r="G193" s="4"/>
      <c r="H193" s="4"/>
      <c r="I193" s="4"/>
      <c r="J193" s="4"/>
      <c r="K193" s="4"/>
      <c r="L193" s="4"/>
      <c r="M193" s="4">
        <v>100</v>
      </c>
    </row>
    <row r="194" spans="1:13" hidden="1" x14ac:dyDescent="0.25"/>
    <row r="195" spans="1:13" ht="15.75" hidden="1" thickBot="1" x14ac:dyDescent="0.3"/>
    <row r="196" spans="1:13" ht="20.25" hidden="1" x14ac:dyDescent="0.25">
      <c r="A196" s="217" t="s">
        <v>137</v>
      </c>
      <c r="B196" s="218"/>
      <c r="C196" s="218"/>
      <c r="D196" s="218"/>
      <c r="E196" s="218"/>
      <c r="F196" s="218"/>
      <c r="G196" s="218"/>
      <c r="H196" s="218"/>
      <c r="I196" s="218"/>
      <c r="J196" s="218"/>
      <c r="K196" s="218"/>
      <c r="L196" s="218"/>
      <c r="M196" s="219"/>
    </row>
    <row r="197" spans="1:13" hidden="1" x14ac:dyDescent="0.25">
      <c r="A197" s="20" t="s">
        <v>16</v>
      </c>
      <c r="B197" s="238" t="s">
        <v>133</v>
      </c>
      <c r="C197" s="238"/>
      <c r="D197" s="238"/>
      <c r="E197" s="238"/>
      <c r="F197" s="238"/>
      <c r="G197" s="238"/>
      <c r="H197" s="238"/>
      <c r="I197" s="238"/>
      <c r="J197" s="238"/>
      <c r="K197" s="238"/>
      <c r="L197" s="238"/>
      <c r="M197" s="239"/>
    </row>
    <row r="198" spans="1:13" hidden="1" x14ac:dyDescent="0.25">
      <c r="A198" s="20" t="s">
        <v>19</v>
      </c>
      <c r="B198" s="240" t="s">
        <v>134</v>
      </c>
      <c r="C198" s="240"/>
      <c r="D198" s="240"/>
      <c r="E198" s="240"/>
      <c r="F198" s="240"/>
      <c r="G198" s="240"/>
      <c r="H198" s="240"/>
      <c r="I198" s="240"/>
      <c r="J198" s="240"/>
      <c r="K198" s="240"/>
      <c r="L198" s="240"/>
      <c r="M198" s="241"/>
    </row>
    <row r="199" spans="1:13" hidden="1" x14ac:dyDescent="0.25">
      <c r="A199" s="21"/>
      <c r="M199" s="22"/>
    </row>
    <row r="200" spans="1:13" hidden="1" x14ac:dyDescent="0.25">
      <c r="A200" s="242" t="s">
        <v>21</v>
      </c>
      <c r="B200" s="7" t="s">
        <v>22</v>
      </c>
      <c r="C200" s="240" t="s">
        <v>23</v>
      </c>
      <c r="D200" s="240"/>
      <c r="E200" s="240"/>
      <c r="F200" s="240"/>
      <c r="G200" s="240"/>
      <c r="H200" s="240"/>
      <c r="I200" s="240"/>
      <c r="J200" s="240"/>
      <c r="K200" s="240"/>
      <c r="L200" s="240"/>
      <c r="M200" s="241"/>
    </row>
    <row r="201" spans="1:13" hidden="1" x14ac:dyDescent="0.25">
      <c r="A201" s="242"/>
      <c r="B201" s="7" t="s">
        <v>24</v>
      </c>
      <c r="C201" s="238" t="s">
        <v>135</v>
      </c>
      <c r="D201" s="238"/>
      <c r="E201" s="238"/>
      <c r="F201" s="238"/>
      <c r="G201" s="238"/>
      <c r="H201" s="238"/>
      <c r="I201" s="238"/>
      <c r="J201" s="238"/>
      <c r="K201" s="238"/>
      <c r="L201" s="238"/>
      <c r="M201" s="239"/>
    </row>
    <row r="202" spans="1:13" hidden="1" x14ac:dyDescent="0.25">
      <c r="A202" s="242"/>
      <c r="B202" s="7" t="s">
        <v>26</v>
      </c>
      <c r="C202" s="238" t="s">
        <v>132</v>
      </c>
      <c r="D202" s="238"/>
      <c r="E202" s="238"/>
      <c r="F202" s="238"/>
      <c r="G202" s="238"/>
      <c r="H202" s="238"/>
      <c r="I202" s="238"/>
      <c r="J202" s="238"/>
      <c r="K202" s="238"/>
      <c r="L202" s="238"/>
      <c r="M202" s="239"/>
    </row>
    <row r="203" spans="1:13" ht="45" hidden="1" x14ac:dyDescent="0.25">
      <c r="A203" s="242"/>
      <c r="B203" s="7" t="s">
        <v>28</v>
      </c>
      <c r="C203" s="238" t="s">
        <v>29</v>
      </c>
      <c r="D203" s="238"/>
      <c r="E203" s="238"/>
      <c r="F203" s="238"/>
      <c r="G203" s="238"/>
      <c r="H203" s="238"/>
      <c r="I203" s="238"/>
      <c r="J203" s="238"/>
      <c r="K203" s="238"/>
      <c r="L203" s="238"/>
      <c r="M203" s="239"/>
    </row>
    <row r="204" spans="1:13" ht="15.75" hidden="1" thickBot="1" x14ac:dyDescent="0.3">
      <c r="A204" s="21"/>
      <c r="M204" s="22"/>
    </row>
    <row r="205" spans="1:13" ht="15.75" hidden="1" thickBot="1" x14ac:dyDescent="0.3">
      <c r="A205" s="8" t="s">
        <v>0</v>
      </c>
      <c r="B205" s="9" t="s">
        <v>1</v>
      </c>
      <c r="C205" s="9" t="s">
        <v>2</v>
      </c>
      <c r="D205" s="9" t="s">
        <v>3</v>
      </c>
      <c r="E205" s="9" t="s">
        <v>4</v>
      </c>
      <c r="F205" s="9" t="s">
        <v>5</v>
      </c>
      <c r="G205" s="9" t="s">
        <v>6</v>
      </c>
      <c r="H205" s="9" t="s">
        <v>7</v>
      </c>
      <c r="I205" s="9" t="s">
        <v>8</v>
      </c>
      <c r="J205" s="9" t="s">
        <v>9</v>
      </c>
      <c r="K205" s="9" t="s">
        <v>10</v>
      </c>
      <c r="L205" s="9" t="s">
        <v>11</v>
      </c>
      <c r="M205" s="25" t="s">
        <v>12</v>
      </c>
    </row>
    <row r="206" spans="1:13" ht="15.75" hidden="1" thickBot="1" x14ac:dyDescent="0.3">
      <c r="A206" s="10" t="s">
        <v>13</v>
      </c>
      <c r="B206" s="31"/>
      <c r="C206" s="30"/>
      <c r="D206" s="44">
        <v>0</v>
      </c>
      <c r="E206" s="30"/>
      <c r="F206" s="30"/>
      <c r="G206" s="30"/>
      <c r="H206" s="30"/>
      <c r="I206" s="30"/>
      <c r="J206" s="30"/>
      <c r="K206" s="30"/>
      <c r="L206" s="30"/>
      <c r="M206" s="30">
        <v>10</v>
      </c>
    </row>
    <row r="207" spans="1:13" ht="15.75" hidden="1" thickBot="1" x14ac:dyDescent="0.3">
      <c r="A207" s="10" t="s">
        <v>14</v>
      </c>
      <c r="B207" s="32"/>
      <c r="C207" s="4"/>
      <c r="D207" s="43">
        <v>0</v>
      </c>
      <c r="E207" s="4"/>
      <c r="F207" s="4"/>
      <c r="G207" s="4"/>
      <c r="H207" s="4"/>
      <c r="I207" s="4"/>
      <c r="J207" s="4"/>
      <c r="K207" s="4"/>
      <c r="L207" s="4"/>
      <c r="M207" s="4">
        <v>200</v>
      </c>
    </row>
    <row r="208" spans="1:13" ht="15.75" hidden="1" thickBot="1" x14ac:dyDescent="0.3">
      <c r="A208" s="10" t="s">
        <v>15</v>
      </c>
      <c r="B208" s="32"/>
      <c r="C208" s="4"/>
      <c r="D208" s="43">
        <v>0</v>
      </c>
      <c r="E208" s="4"/>
      <c r="F208" s="4"/>
      <c r="G208" s="4"/>
      <c r="H208" s="4"/>
      <c r="I208" s="4"/>
      <c r="J208" s="4"/>
      <c r="K208" s="4"/>
      <c r="L208" s="4"/>
      <c r="M208" s="4">
        <v>5</v>
      </c>
    </row>
    <row r="209" spans="1:13" hidden="1" x14ac:dyDescent="0.25"/>
    <row r="210" spans="1:13" ht="15.75" hidden="1" thickBot="1" x14ac:dyDescent="0.3"/>
    <row r="211" spans="1:13" ht="20.25" hidden="1" x14ac:dyDescent="0.25">
      <c r="A211" s="217" t="s">
        <v>138</v>
      </c>
      <c r="B211" s="218"/>
      <c r="C211" s="218"/>
      <c r="D211" s="218"/>
      <c r="E211" s="218"/>
      <c r="F211" s="218"/>
      <c r="G211" s="218"/>
      <c r="H211" s="218"/>
      <c r="I211" s="218"/>
      <c r="J211" s="218"/>
      <c r="K211" s="218"/>
      <c r="L211" s="218"/>
      <c r="M211" s="219"/>
    </row>
    <row r="212" spans="1:13" hidden="1" x14ac:dyDescent="0.25">
      <c r="A212" s="20" t="s">
        <v>16</v>
      </c>
      <c r="B212" s="238" t="s">
        <v>139</v>
      </c>
      <c r="C212" s="238"/>
      <c r="D212" s="238"/>
      <c r="E212" s="238"/>
      <c r="F212" s="238"/>
      <c r="G212" s="238"/>
      <c r="H212" s="238"/>
      <c r="I212" s="238"/>
      <c r="J212" s="238"/>
      <c r="K212" s="238"/>
      <c r="L212" s="238"/>
      <c r="M212" s="239"/>
    </row>
    <row r="213" spans="1:13" hidden="1" x14ac:dyDescent="0.25">
      <c r="A213" s="20" t="s">
        <v>19</v>
      </c>
      <c r="B213" s="240" t="s">
        <v>140</v>
      </c>
      <c r="C213" s="240"/>
      <c r="D213" s="240"/>
      <c r="E213" s="240"/>
      <c r="F213" s="240"/>
      <c r="G213" s="240"/>
      <c r="H213" s="240"/>
      <c r="I213" s="240"/>
      <c r="J213" s="240"/>
      <c r="K213" s="240"/>
      <c r="L213" s="240"/>
      <c r="M213" s="241"/>
    </row>
    <row r="214" spans="1:13" hidden="1" x14ac:dyDescent="0.25">
      <c r="A214" s="21"/>
      <c r="M214" s="22"/>
    </row>
    <row r="215" spans="1:13" hidden="1" x14ac:dyDescent="0.25">
      <c r="A215" s="242" t="s">
        <v>21</v>
      </c>
      <c r="B215" s="7" t="s">
        <v>22</v>
      </c>
      <c r="C215" s="240" t="s">
        <v>23</v>
      </c>
      <c r="D215" s="240"/>
      <c r="E215" s="240"/>
      <c r="F215" s="240"/>
      <c r="G215" s="240"/>
      <c r="H215" s="240"/>
      <c r="I215" s="240"/>
      <c r="J215" s="240"/>
      <c r="K215" s="240"/>
      <c r="L215" s="240"/>
      <c r="M215" s="241"/>
    </row>
    <row r="216" spans="1:13" hidden="1" x14ac:dyDescent="0.25">
      <c r="A216" s="242"/>
      <c r="B216" s="7" t="s">
        <v>24</v>
      </c>
      <c r="C216" s="238" t="s">
        <v>141</v>
      </c>
      <c r="D216" s="238"/>
      <c r="E216" s="238"/>
      <c r="F216" s="238"/>
      <c r="G216" s="238"/>
      <c r="H216" s="238"/>
      <c r="I216" s="238"/>
      <c r="J216" s="238"/>
      <c r="K216" s="238"/>
      <c r="L216" s="238"/>
      <c r="M216" s="239"/>
    </row>
    <row r="217" spans="1:13" hidden="1" x14ac:dyDescent="0.25">
      <c r="A217" s="242"/>
      <c r="B217" s="7" t="s">
        <v>26</v>
      </c>
      <c r="C217" s="238" t="s">
        <v>142</v>
      </c>
      <c r="D217" s="238"/>
      <c r="E217" s="238"/>
      <c r="F217" s="238"/>
      <c r="G217" s="238"/>
      <c r="H217" s="238"/>
      <c r="I217" s="238"/>
      <c r="J217" s="238"/>
      <c r="K217" s="238"/>
      <c r="L217" s="238"/>
      <c r="M217" s="239"/>
    </row>
    <row r="218" spans="1:13" ht="45" hidden="1" x14ac:dyDescent="0.25">
      <c r="A218" s="242"/>
      <c r="B218" s="7" t="s">
        <v>28</v>
      </c>
      <c r="C218" s="238" t="s">
        <v>29</v>
      </c>
      <c r="D218" s="238"/>
      <c r="E218" s="238"/>
      <c r="F218" s="238"/>
      <c r="G218" s="238"/>
      <c r="H218" s="238"/>
      <c r="I218" s="238"/>
      <c r="J218" s="238"/>
      <c r="K218" s="238"/>
      <c r="L218" s="238"/>
      <c r="M218" s="239"/>
    </row>
    <row r="219" spans="1:13" ht="15.75" hidden="1" thickBot="1" x14ac:dyDescent="0.3">
      <c r="A219" s="21"/>
      <c r="M219" s="22"/>
    </row>
    <row r="220" spans="1:13" ht="15.75" hidden="1" thickBot="1" x14ac:dyDescent="0.3">
      <c r="A220" s="8" t="s">
        <v>0</v>
      </c>
      <c r="B220" s="9" t="s">
        <v>1</v>
      </c>
      <c r="C220" s="9" t="s">
        <v>2</v>
      </c>
      <c r="D220" s="9" t="s">
        <v>3</v>
      </c>
      <c r="E220" s="9" t="s">
        <v>4</v>
      </c>
      <c r="F220" s="9" t="s">
        <v>5</v>
      </c>
      <c r="G220" s="9" t="s">
        <v>6</v>
      </c>
      <c r="H220" s="9" t="s">
        <v>7</v>
      </c>
      <c r="I220" s="9" t="s">
        <v>8</v>
      </c>
      <c r="J220" s="9" t="s">
        <v>9</v>
      </c>
      <c r="K220" s="9" t="s">
        <v>10</v>
      </c>
      <c r="L220" s="9" t="s">
        <v>11</v>
      </c>
      <c r="M220" s="25" t="s">
        <v>12</v>
      </c>
    </row>
    <row r="221" spans="1:13" ht="15.75" hidden="1" thickBot="1" x14ac:dyDescent="0.3">
      <c r="A221" s="10" t="s">
        <v>13</v>
      </c>
      <c r="B221" s="31"/>
      <c r="C221" s="30"/>
      <c r="D221" s="33">
        <v>7</v>
      </c>
      <c r="E221" s="30"/>
      <c r="F221" s="30"/>
      <c r="G221" s="30">
        <v>7</v>
      </c>
      <c r="H221" s="30"/>
      <c r="I221" s="30"/>
      <c r="J221" s="30">
        <v>9</v>
      </c>
      <c r="K221" s="30"/>
      <c r="L221" s="30"/>
      <c r="M221" s="30">
        <v>9</v>
      </c>
    </row>
    <row r="222" spans="1:13" ht="15.75" hidden="1" thickBot="1" x14ac:dyDescent="0.3">
      <c r="A222" s="10" t="s">
        <v>14</v>
      </c>
      <c r="B222" s="32"/>
      <c r="C222" s="4"/>
      <c r="D222" s="34">
        <v>7</v>
      </c>
      <c r="E222" s="4"/>
      <c r="F222" s="4"/>
      <c r="G222" s="4">
        <v>7</v>
      </c>
      <c r="H222" s="4"/>
      <c r="I222" s="4"/>
      <c r="J222" s="4">
        <v>9</v>
      </c>
      <c r="K222" s="4"/>
      <c r="L222" s="4"/>
      <c r="M222" s="4">
        <v>9</v>
      </c>
    </row>
    <row r="223" spans="1:13" ht="15.75" hidden="1" thickBot="1" x14ac:dyDescent="0.3">
      <c r="A223" s="10" t="s">
        <v>15</v>
      </c>
      <c r="B223" s="32"/>
      <c r="C223" s="4"/>
      <c r="D223" s="34">
        <v>100</v>
      </c>
      <c r="E223" s="4"/>
      <c r="F223" s="4"/>
      <c r="G223" s="4">
        <v>100</v>
      </c>
      <c r="H223" s="4"/>
      <c r="I223" s="4"/>
      <c r="J223" s="4">
        <v>100</v>
      </c>
      <c r="K223" s="4"/>
      <c r="L223" s="4"/>
      <c r="M223" s="4">
        <v>100</v>
      </c>
    </row>
    <row r="224" spans="1:13" hidden="1" x14ac:dyDescent="0.25"/>
    <row r="225" spans="1:13" ht="15.75" hidden="1" thickBot="1" x14ac:dyDescent="0.3"/>
    <row r="226" spans="1:13" ht="20.25" hidden="1" x14ac:dyDescent="0.25">
      <c r="A226" s="217" t="s">
        <v>143</v>
      </c>
      <c r="B226" s="218"/>
      <c r="C226" s="218"/>
      <c r="D226" s="218"/>
      <c r="E226" s="218"/>
      <c r="F226" s="218"/>
      <c r="G226" s="218"/>
      <c r="H226" s="218"/>
      <c r="I226" s="218"/>
      <c r="J226" s="218"/>
      <c r="K226" s="218"/>
      <c r="L226" s="218"/>
      <c r="M226" s="219"/>
    </row>
    <row r="227" spans="1:13" hidden="1" x14ac:dyDescent="0.25">
      <c r="A227" s="20" t="s">
        <v>16</v>
      </c>
      <c r="B227" s="238" t="s">
        <v>144</v>
      </c>
      <c r="C227" s="238"/>
      <c r="D227" s="238"/>
      <c r="E227" s="238"/>
      <c r="F227" s="238"/>
      <c r="G227" s="238"/>
      <c r="H227" s="238"/>
      <c r="I227" s="238"/>
      <c r="J227" s="238"/>
      <c r="K227" s="238"/>
      <c r="L227" s="238"/>
      <c r="M227" s="239"/>
    </row>
    <row r="228" spans="1:13" hidden="1" x14ac:dyDescent="0.25">
      <c r="A228" s="20" t="s">
        <v>19</v>
      </c>
      <c r="B228" s="240" t="s">
        <v>145</v>
      </c>
      <c r="C228" s="240"/>
      <c r="D228" s="240"/>
      <c r="E228" s="240"/>
      <c r="F228" s="240"/>
      <c r="G228" s="240"/>
      <c r="H228" s="240"/>
      <c r="I228" s="240"/>
      <c r="J228" s="240"/>
      <c r="K228" s="240"/>
      <c r="L228" s="240"/>
      <c r="M228" s="241"/>
    </row>
    <row r="229" spans="1:13" hidden="1" x14ac:dyDescent="0.25">
      <c r="A229" s="21"/>
      <c r="M229" s="22"/>
    </row>
    <row r="230" spans="1:13" hidden="1" x14ac:dyDescent="0.25">
      <c r="A230" s="242" t="s">
        <v>21</v>
      </c>
      <c r="B230" s="7" t="s">
        <v>22</v>
      </c>
      <c r="C230" s="240" t="s">
        <v>23</v>
      </c>
      <c r="D230" s="240"/>
      <c r="E230" s="240"/>
      <c r="F230" s="240"/>
      <c r="G230" s="240"/>
      <c r="H230" s="240"/>
      <c r="I230" s="240"/>
      <c r="J230" s="240"/>
      <c r="K230" s="240"/>
      <c r="L230" s="240"/>
      <c r="M230" s="241"/>
    </row>
    <row r="231" spans="1:13" hidden="1" x14ac:dyDescent="0.25">
      <c r="A231" s="242"/>
      <c r="B231" s="7" t="s">
        <v>24</v>
      </c>
      <c r="C231" s="238" t="s">
        <v>146</v>
      </c>
      <c r="D231" s="238"/>
      <c r="E231" s="238"/>
      <c r="F231" s="238"/>
      <c r="G231" s="238"/>
      <c r="H231" s="238"/>
      <c r="I231" s="238"/>
      <c r="J231" s="238"/>
      <c r="K231" s="238"/>
      <c r="L231" s="238"/>
      <c r="M231" s="239"/>
    </row>
    <row r="232" spans="1:13" hidden="1" x14ac:dyDescent="0.25">
      <c r="A232" s="242"/>
      <c r="B232" s="7" t="s">
        <v>26</v>
      </c>
      <c r="C232" s="238" t="s">
        <v>147</v>
      </c>
      <c r="D232" s="238"/>
      <c r="E232" s="238"/>
      <c r="F232" s="238"/>
      <c r="G232" s="238"/>
      <c r="H232" s="238"/>
      <c r="I232" s="238"/>
      <c r="J232" s="238"/>
      <c r="K232" s="238"/>
      <c r="L232" s="238"/>
      <c r="M232" s="239"/>
    </row>
    <row r="233" spans="1:13" ht="45" hidden="1" x14ac:dyDescent="0.25">
      <c r="A233" s="242"/>
      <c r="B233" s="7" t="s">
        <v>28</v>
      </c>
      <c r="C233" s="238" t="s">
        <v>29</v>
      </c>
      <c r="D233" s="238"/>
      <c r="E233" s="238"/>
      <c r="F233" s="238"/>
      <c r="G233" s="238"/>
      <c r="H233" s="238"/>
      <c r="I233" s="238"/>
      <c r="J233" s="238"/>
      <c r="K233" s="238"/>
      <c r="L233" s="238"/>
      <c r="M233" s="239"/>
    </row>
    <row r="234" spans="1:13" ht="15.75" hidden="1" thickBot="1" x14ac:dyDescent="0.3">
      <c r="A234" s="21"/>
      <c r="M234" s="22"/>
    </row>
    <row r="235" spans="1:13" ht="15.75" hidden="1" thickBot="1" x14ac:dyDescent="0.3">
      <c r="A235" s="8" t="s">
        <v>0</v>
      </c>
      <c r="B235" s="9" t="s">
        <v>1</v>
      </c>
      <c r="C235" s="9" t="s">
        <v>2</v>
      </c>
      <c r="D235" s="9" t="s">
        <v>3</v>
      </c>
      <c r="E235" s="9" t="s">
        <v>4</v>
      </c>
      <c r="F235" s="9" t="s">
        <v>5</v>
      </c>
      <c r="G235" s="9" t="s">
        <v>6</v>
      </c>
      <c r="H235" s="9" t="s">
        <v>7</v>
      </c>
      <c r="I235" s="9" t="s">
        <v>8</v>
      </c>
      <c r="J235" s="9" t="s">
        <v>9</v>
      </c>
      <c r="K235" s="9" t="s">
        <v>10</v>
      </c>
      <c r="L235" s="9" t="s">
        <v>11</v>
      </c>
      <c r="M235" s="25" t="s">
        <v>12</v>
      </c>
    </row>
    <row r="236" spans="1:13" ht="15.75" hidden="1" thickBot="1" x14ac:dyDescent="0.3">
      <c r="A236" s="10" t="s">
        <v>13</v>
      </c>
      <c r="B236" s="31"/>
      <c r="C236" s="30"/>
      <c r="D236" s="44">
        <v>58</v>
      </c>
      <c r="E236" s="30"/>
      <c r="F236" s="30"/>
      <c r="G236" s="30">
        <v>20</v>
      </c>
      <c r="H236" s="30"/>
      <c r="I236" s="30"/>
      <c r="J236" s="30">
        <v>20</v>
      </c>
      <c r="K236" s="30"/>
      <c r="L236" s="30"/>
      <c r="M236" s="30">
        <v>20</v>
      </c>
    </row>
    <row r="237" spans="1:13" ht="15.75" hidden="1" thickBot="1" x14ac:dyDescent="0.3">
      <c r="A237" s="10" t="s">
        <v>14</v>
      </c>
      <c r="B237" s="32"/>
      <c r="C237" s="4"/>
      <c r="D237" s="43">
        <v>35</v>
      </c>
      <c r="E237" s="4"/>
      <c r="F237" s="4"/>
      <c r="G237" s="4">
        <v>35</v>
      </c>
      <c r="H237" s="4"/>
      <c r="I237" s="4"/>
      <c r="J237" s="4">
        <v>35</v>
      </c>
      <c r="K237" s="4"/>
      <c r="L237" s="4"/>
      <c r="M237" s="4">
        <v>35</v>
      </c>
    </row>
    <row r="238" spans="1:13" ht="15.75" hidden="1" thickBot="1" x14ac:dyDescent="0.3">
      <c r="A238" s="10" t="s">
        <v>15</v>
      </c>
      <c r="B238" s="32"/>
      <c r="C238" s="4"/>
      <c r="D238" s="45">
        <f>D236/D237</f>
        <v>1.6571428571428573</v>
      </c>
      <c r="E238" s="4"/>
      <c r="F238" s="4"/>
      <c r="G238" s="4">
        <v>57.14</v>
      </c>
      <c r="H238" s="4"/>
      <c r="I238" s="4"/>
      <c r="J238" s="4">
        <v>57.14</v>
      </c>
      <c r="K238" s="4"/>
      <c r="L238" s="4"/>
      <c r="M238" s="4">
        <v>57.14</v>
      </c>
    </row>
    <row r="239" spans="1:13" hidden="1" x14ac:dyDescent="0.25"/>
    <row r="240" spans="1:13" ht="15.75" hidden="1" thickBot="1" x14ac:dyDescent="0.3"/>
    <row r="241" spans="1:13" ht="20.25" hidden="1" x14ac:dyDescent="0.25">
      <c r="A241" s="217" t="s">
        <v>148</v>
      </c>
      <c r="B241" s="218"/>
      <c r="C241" s="218"/>
      <c r="D241" s="218"/>
      <c r="E241" s="218"/>
      <c r="F241" s="218"/>
      <c r="G241" s="218"/>
      <c r="H241" s="218"/>
      <c r="I241" s="218"/>
      <c r="J241" s="218"/>
      <c r="K241" s="218"/>
      <c r="L241" s="218"/>
      <c r="M241" s="219"/>
    </row>
    <row r="242" spans="1:13" hidden="1" x14ac:dyDescent="0.25">
      <c r="A242" s="20" t="s">
        <v>16</v>
      </c>
      <c r="B242" s="238" t="s">
        <v>149</v>
      </c>
      <c r="C242" s="238"/>
      <c r="D242" s="238"/>
      <c r="E242" s="238"/>
      <c r="F242" s="238"/>
      <c r="G242" s="238"/>
      <c r="H242" s="238"/>
      <c r="I242" s="238"/>
      <c r="J242" s="238"/>
      <c r="K242" s="238"/>
      <c r="L242" s="238"/>
      <c r="M242" s="239"/>
    </row>
    <row r="243" spans="1:13" hidden="1" x14ac:dyDescent="0.25">
      <c r="A243" s="20" t="s">
        <v>19</v>
      </c>
      <c r="B243" s="240" t="s">
        <v>150</v>
      </c>
      <c r="C243" s="240"/>
      <c r="D243" s="240"/>
      <c r="E243" s="240"/>
      <c r="F243" s="240"/>
      <c r="G243" s="240"/>
      <c r="H243" s="240"/>
      <c r="I243" s="240"/>
      <c r="J243" s="240"/>
      <c r="K243" s="240"/>
      <c r="L243" s="240"/>
      <c r="M243" s="241"/>
    </row>
    <row r="244" spans="1:13" hidden="1" x14ac:dyDescent="0.25">
      <c r="A244" s="21"/>
      <c r="M244" s="22"/>
    </row>
    <row r="245" spans="1:13" hidden="1" x14ac:dyDescent="0.25">
      <c r="A245" s="242" t="s">
        <v>21</v>
      </c>
      <c r="B245" s="7" t="s">
        <v>22</v>
      </c>
      <c r="C245" s="240" t="s">
        <v>23</v>
      </c>
      <c r="D245" s="240"/>
      <c r="E245" s="240"/>
      <c r="F245" s="240"/>
      <c r="G245" s="240"/>
      <c r="H245" s="240"/>
      <c r="I245" s="240"/>
      <c r="J245" s="240"/>
      <c r="K245" s="240"/>
      <c r="L245" s="240"/>
      <c r="M245" s="241"/>
    </row>
    <row r="246" spans="1:13" hidden="1" x14ac:dyDescent="0.25">
      <c r="A246" s="242"/>
      <c r="B246" s="7" t="s">
        <v>24</v>
      </c>
      <c r="C246" s="238" t="s">
        <v>151</v>
      </c>
      <c r="D246" s="238"/>
      <c r="E246" s="238"/>
      <c r="F246" s="238"/>
      <c r="G246" s="238"/>
      <c r="H246" s="238"/>
      <c r="I246" s="238"/>
      <c r="J246" s="238"/>
      <c r="K246" s="238"/>
      <c r="L246" s="238"/>
      <c r="M246" s="239"/>
    </row>
    <row r="247" spans="1:13" hidden="1" x14ac:dyDescent="0.25">
      <c r="A247" s="242"/>
      <c r="B247" s="7" t="s">
        <v>26</v>
      </c>
      <c r="C247" s="238" t="s">
        <v>152</v>
      </c>
      <c r="D247" s="238"/>
      <c r="E247" s="238"/>
      <c r="F247" s="238"/>
      <c r="G247" s="238"/>
      <c r="H247" s="238"/>
      <c r="I247" s="238"/>
      <c r="J247" s="238"/>
      <c r="K247" s="238"/>
      <c r="L247" s="238"/>
      <c r="M247" s="239"/>
    </row>
    <row r="248" spans="1:13" ht="45" hidden="1" x14ac:dyDescent="0.25">
      <c r="A248" s="242"/>
      <c r="B248" s="7" t="s">
        <v>28</v>
      </c>
      <c r="C248" s="238" t="s">
        <v>29</v>
      </c>
      <c r="D248" s="238"/>
      <c r="E248" s="238"/>
      <c r="F248" s="238"/>
      <c r="G248" s="238"/>
      <c r="H248" s="238"/>
      <c r="I248" s="238"/>
      <c r="J248" s="238"/>
      <c r="K248" s="238"/>
      <c r="L248" s="238"/>
      <c r="M248" s="239"/>
    </row>
    <row r="249" spans="1:13" ht="15.75" hidden="1" thickBot="1" x14ac:dyDescent="0.3">
      <c r="A249" s="21"/>
      <c r="M249" s="22"/>
    </row>
    <row r="250" spans="1:13" ht="15.75" hidden="1" thickBot="1" x14ac:dyDescent="0.3">
      <c r="A250" s="8" t="s">
        <v>0</v>
      </c>
      <c r="B250" s="9" t="s">
        <v>1</v>
      </c>
      <c r="C250" s="9" t="s">
        <v>2</v>
      </c>
      <c r="D250" s="9" t="s">
        <v>3</v>
      </c>
      <c r="E250" s="9" t="s">
        <v>4</v>
      </c>
      <c r="F250" s="9" t="s">
        <v>5</v>
      </c>
      <c r="G250" s="9" t="s">
        <v>6</v>
      </c>
      <c r="H250" s="9" t="s">
        <v>7</v>
      </c>
      <c r="I250" s="9" t="s">
        <v>8</v>
      </c>
      <c r="J250" s="9" t="s">
        <v>9</v>
      </c>
      <c r="K250" s="9" t="s">
        <v>10</v>
      </c>
      <c r="L250" s="9" t="s">
        <v>11</v>
      </c>
      <c r="M250" s="25" t="s">
        <v>12</v>
      </c>
    </row>
    <row r="251" spans="1:13" ht="15.75" hidden="1" thickBot="1" x14ac:dyDescent="0.3">
      <c r="A251" s="10" t="s">
        <v>13</v>
      </c>
      <c r="B251" s="31"/>
      <c r="C251" s="30"/>
      <c r="D251" s="44">
        <v>2</v>
      </c>
      <c r="E251" s="30"/>
      <c r="F251" s="30"/>
      <c r="G251" s="30">
        <v>2</v>
      </c>
      <c r="H251" s="30"/>
      <c r="I251" s="30"/>
      <c r="J251" s="30">
        <v>2</v>
      </c>
      <c r="K251" s="30"/>
      <c r="L251" s="30"/>
      <c r="M251" s="30">
        <v>2</v>
      </c>
    </row>
    <row r="252" spans="1:13" ht="15.75" hidden="1" thickBot="1" x14ac:dyDescent="0.3">
      <c r="A252" s="10" t="s">
        <v>14</v>
      </c>
      <c r="B252" s="32"/>
      <c r="C252" s="4"/>
      <c r="D252" s="43">
        <v>2</v>
      </c>
      <c r="E252" s="4"/>
      <c r="F252" s="4"/>
      <c r="G252" s="4">
        <v>2</v>
      </c>
      <c r="H252" s="4"/>
      <c r="I252" s="4"/>
      <c r="J252" s="4">
        <v>2</v>
      </c>
      <c r="K252" s="4"/>
      <c r="L252" s="4"/>
      <c r="M252" s="4">
        <v>2</v>
      </c>
    </row>
    <row r="253" spans="1:13" ht="15.75" hidden="1" thickBot="1" x14ac:dyDescent="0.3">
      <c r="A253" s="10" t="s">
        <v>15</v>
      </c>
      <c r="B253" s="32"/>
      <c r="C253" s="4"/>
      <c r="D253" s="43">
        <v>100</v>
      </c>
      <c r="E253" s="4"/>
      <c r="F253" s="4"/>
      <c r="G253" s="4">
        <v>100</v>
      </c>
      <c r="H253" s="4"/>
      <c r="I253" s="4"/>
      <c r="J253" s="4">
        <v>100</v>
      </c>
      <c r="K253" s="4"/>
      <c r="L253" s="4"/>
      <c r="M253" s="4">
        <v>100</v>
      </c>
    </row>
    <row r="254" spans="1:13" hidden="1" x14ac:dyDescent="0.25"/>
    <row r="255" spans="1:13" ht="15.75" hidden="1" thickBot="1" x14ac:dyDescent="0.3"/>
    <row r="256" spans="1:13" ht="20.25" hidden="1" x14ac:dyDescent="0.25">
      <c r="A256" s="217" t="s">
        <v>157</v>
      </c>
      <c r="B256" s="218"/>
      <c r="C256" s="218"/>
      <c r="D256" s="218"/>
      <c r="E256" s="218"/>
      <c r="F256" s="218"/>
      <c r="G256" s="218"/>
      <c r="H256" s="218"/>
      <c r="I256" s="218"/>
      <c r="J256" s="218"/>
      <c r="K256" s="218"/>
      <c r="L256" s="218"/>
      <c r="M256" s="219"/>
    </row>
    <row r="257" spans="1:13" hidden="1" x14ac:dyDescent="0.25">
      <c r="A257" s="20" t="s">
        <v>16</v>
      </c>
      <c r="B257" s="238" t="s">
        <v>153</v>
      </c>
      <c r="C257" s="238"/>
      <c r="D257" s="238"/>
      <c r="E257" s="238"/>
      <c r="F257" s="238"/>
      <c r="G257" s="238"/>
      <c r="H257" s="238"/>
      <c r="I257" s="238"/>
      <c r="J257" s="238"/>
      <c r="K257" s="238"/>
      <c r="L257" s="238"/>
      <c r="M257" s="239"/>
    </row>
    <row r="258" spans="1:13" hidden="1" x14ac:dyDescent="0.25">
      <c r="A258" s="20" t="s">
        <v>19</v>
      </c>
      <c r="B258" s="240" t="s">
        <v>154</v>
      </c>
      <c r="C258" s="240"/>
      <c r="D258" s="240"/>
      <c r="E258" s="240"/>
      <c r="F258" s="240"/>
      <c r="G258" s="240"/>
      <c r="H258" s="240"/>
      <c r="I258" s="240"/>
      <c r="J258" s="240"/>
      <c r="K258" s="240"/>
      <c r="L258" s="240"/>
      <c r="M258" s="241"/>
    </row>
    <row r="259" spans="1:13" hidden="1" x14ac:dyDescent="0.25">
      <c r="A259" s="21"/>
      <c r="M259" s="22"/>
    </row>
    <row r="260" spans="1:13" hidden="1" x14ac:dyDescent="0.25">
      <c r="A260" s="242" t="s">
        <v>21</v>
      </c>
      <c r="B260" s="7" t="s">
        <v>22</v>
      </c>
      <c r="C260" s="240" t="s">
        <v>23</v>
      </c>
      <c r="D260" s="240"/>
      <c r="E260" s="240"/>
      <c r="F260" s="240"/>
      <c r="G260" s="240"/>
      <c r="H260" s="240"/>
      <c r="I260" s="240"/>
      <c r="J260" s="240"/>
      <c r="K260" s="240"/>
      <c r="L260" s="240"/>
      <c r="M260" s="241"/>
    </row>
    <row r="261" spans="1:13" hidden="1" x14ac:dyDescent="0.25">
      <c r="A261" s="242"/>
      <c r="B261" s="7" t="s">
        <v>24</v>
      </c>
      <c r="C261" s="238" t="s">
        <v>155</v>
      </c>
      <c r="D261" s="238"/>
      <c r="E261" s="238"/>
      <c r="F261" s="238"/>
      <c r="G261" s="238"/>
      <c r="H261" s="238"/>
      <c r="I261" s="238"/>
      <c r="J261" s="238"/>
      <c r="K261" s="238"/>
      <c r="L261" s="238"/>
      <c r="M261" s="239"/>
    </row>
    <row r="262" spans="1:13" hidden="1" x14ac:dyDescent="0.25">
      <c r="A262" s="242"/>
      <c r="B262" s="7" t="s">
        <v>26</v>
      </c>
      <c r="C262" s="238" t="s">
        <v>156</v>
      </c>
      <c r="D262" s="238"/>
      <c r="E262" s="238"/>
      <c r="F262" s="238"/>
      <c r="G262" s="238"/>
      <c r="H262" s="238"/>
      <c r="I262" s="238"/>
      <c r="J262" s="238"/>
      <c r="K262" s="238"/>
      <c r="L262" s="238"/>
      <c r="M262" s="239"/>
    </row>
    <row r="263" spans="1:13" ht="45" hidden="1" x14ac:dyDescent="0.25">
      <c r="A263" s="242"/>
      <c r="B263" s="7" t="s">
        <v>28</v>
      </c>
      <c r="C263" s="238" t="s">
        <v>29</v>
      </c>
      <c r="D263" s="238"/>
      <c r="E263" s="238"/>
      <c r="F263" s="238"/>
      <c r="G263" s="238"/>
      <c r="H263" s="238"/>
      <c r="I263" s="238"/>
      <c r="J263" s="238"/>
      <c r="K263" s="238"/>
      <c r="L263" s="238"/>
      <c r="M263" s="239"/>
    </row>
    <row r="264" spans="1:13" ht="15.75" hidden="1" thickBot="1" x14ac:dyDescent="0.3">
      <c r="A264" s="21"/>
      <c r="M264" s="22"/>
    </row>
    <row r="265" spans="1:13" ht="15.75" hidden="1" thickBot="1" x14ac:dyDescent="0.3">
      <c r="A265" s="8" t="s">
        <v>0</v>
      </c>
      <c r="B265" s="9" t="s">
        <v>1</v>
      </c>
      <c r="C265" s="9" t="s">
        <v>2</v>
      </c>
      <c r="D265" s="9" t="s">
        <v>3</v>
      </c>
      <c r="E265" s="9" t="s">
        <v>4</v>
      </c>
      <c r="F265" s="9" t="s">
        <v>5</v>
      </c>
      <c r="G265" s="9" t="s">
        <v>6</v>
      </c>
      <c r="H265" s="9" t="s">
        <v>7</v>
      </c>
      <c r="I265" s="9" t="s">
        <v>8</v>
      </c>
      <c r="J265" s="9" t="s">
        <v>9</v>
      </c>
      <c r="K265" s="9" t="s">
        <v>10</v>
      </c>
      <c r="L265" s="9" t="s">
        <v>11</v>
      </c>
      <c r="M265" s="25" t="s">
        <v>12</v>
      </c>
    </row>
    <row r="266" spans="1:13" ht="15.75" hidden="1" thickBot="1" x14ac:dyDescent="0.3">
      <c r="A266" s="10" t="s">
        <v>13</v>
      </c>
      <c r="B266" s="31"/>
      <c r="C266" s="30"/>
      <c r="D266" s="44">
        <v>2</v>
      </c>
      <c r="E266" s="30"/>
      <c r="F266" s="30"/>
      <c r="G266" s="30">
        <v>4</v>
      </c>
      <c r="H266" s="30"/>
      <c r="I266" s="30"/>
      <c r="J266" s="30">
        <v>4</v>
      </c>
      <c r="K266" s="30"/>
      <c r="L266" s="30"/>
      <c r="M266" s="30">
        <v>4</v>
      </c>
    </row>
    <row r="267" spans="1:13" ht="15.75" hidden="1" thickBot="1" x14ac:dyDescent="0.3">
      <c r="A267" s="10" t="s">
        <v>14</v>
      </c>
      <c r="B267" s="32"/>
      <c r="C267" s="4"/>
      <c r="D267" s="43">
        <v>4</v>
      </c>
      <c r="E267" s="4"/>
      <c r="F267" s="4"/>
      <c r="G267" s="4">
        <v>4</v>
      </c>
      <c r="H267" s="4"/>
      <c r="I267" s="4"/>
      <c r="J267" s="4">
        <v>4</v>
      </c>
      <c r="K267" s="4"/>
      <c r="L267" s="4"/>
      <c r="M267" s="4">
        <v>4</v>
      </c>
    </row>
    <row r="268" spans="1:13" ht="15.75" hidden="1" thickBot="1" x14ac:dyDescent="0.3">
      <c r="A268" s="10" t="s">
        <v>15</v>
      </c>
      <c r="B268" s="32"/>
      <c r="C268" s="4"/>
      <c r="D268" s="43">
        <v>50</v>
      </c>
      <c r="E268" s="4"/>
      <c r="F268" s="4"/>
      <c r="G268" s="4">
        <v>100</v>
      </c>
      <c r="H268" s="4"/>
      <c r="I268" s="4"/>
      <c r="J268" s="4">
        <v>100</v>
      </c>
      <c r="K268" s="4"/>
      <c r="L268" s="4"/>
      <c r="M268" s="4">
        <v>100</v>
      </c>
    </row>
    <row r="269" spans="1:13" hidden="1" x14ac:dyDescent="0.25"/>
    <row r="270" spans="1:13" ht="15.75" hidden="1" thickBot="1" x14ac:dyDescent="0.3"/>
    <row r="271" spans="1:13" ht="20.25" hidden="1" x14ac:dyDescent="0.25">
      <c r="A271" s="217" t="s">
        <v>158</v>
      </c>
      <c r="B271" s="218"/>
      <c r="C271" s="218"/>
      <c r="D271" s="218"/>
      <c r="E271" s="218"/>
      <c r="F271" s="218"/>
      <c r="G271" s="218"/>
      <c r="H271" s="218"/>
      <c r="I271" s="218"/>
      <c r="J271" s="218"/>
      <c r="K271" s="218"/>
      <c r="L271" s="218"/>
      <c r="M271" s="219"/>
    </row>
    <row r="272" spans="1:13" hidden="1" x14ac:dyDescent="0.25">
      <c r="A272" s="20" t="s">
        <v>16</v>
      </c>
      <c r="B272" s="238" t="s">
        <v>159</v>
      </c>
      <c r="C272" s="238"/>
      <c r="D272" s="238"/>
      <c r="E272" s="238"/>
      <c r="F272" s="238"/>
      <c r="G272" s="238"/>
      <c r="H272" s="238"/>
      <c r="I272" s="238"/>
      <c r="J272" s="238"/>
      <c r="K272" s="238"/>
      <c r="L272" s="238"/>
      <c r="M272" s="239"/>
    </row>
    <row r="273" spans="1:13" hidden="1" x14ac:dyDescent="0.25">
      <c r="A273" s="20" t="s">
        <v>19</v>
      </c>
      <c r="B273" s="240" t="s">
        <v>160</v>
      </c>
      <c r="C273" s="240"/>
      <c r="D273" s="240"/>
      <c r="E273" s="240"/>
      <c r="F273" s="240"/>
      <c r="G273" s="240"/>
      <c r="H273" s="240"/>
      <c r="I273" s="240"/>
      <c r="J273" s="240"/>
      <c r="K273" s="240"/>
      <c r="L273" s="240"/>
      <c r="M273" s="241"/>
    </row>
    <row r="274" spans="1:13" hidden="1" x14ac:dyDescent="0.25">
      <c r="A274" s="21"/>
      <c r="M274" s="22"/>
    </row>
    <row r="275" spans="1:13" hidden="1" x14ac:dyDescent="0.25">
      <c r="A275" s="242" t="s">
        <v>21</v>
      </c>
      <c r="B275" s="7" t="s">
        <v>22</v>
      </c>
      <c r="C275" s="240" t="s">
        <v>23</v>
      </c>
      <c r="D275" s="240"/>
      <c r="E275" s="240"/>
      <c r="F275" s="240"/>
      <c r="G275" s="240"/>
      <c r="H275" s="240"/>
      <c r="I275" s="240"/>
      <c r="J275" s="240"/>
      <c r="K275" s="240"/>
      <c r="L275" s="240"/>
      <c r="M275" s="241"/>
    </row>
    <row r="276" spans="1:13" hidden="1" x14ac:dyDescent="0.25">
      <c r="A276" s="242"/>
      <c r="B276" s="7" t="s">
        <v>24</v>
      </c>
      <c r="C276" s="238" t="s">
        <v>161</v>
      </c>
      <c r="D276" s="238"/>
      <c r="E276" s="238"/>
      <c r="F276" s="238"/>
      <c r="G276" s="238"/>
      <c r="H276" s="238"/>
      <c r="I276" s="238"/>
      <c r="J276" s="238"/>
      <c r="K276" s="238"/>
      <c r="L276" s="238"/>
      <c r="M276" s="239"/>
    </row>
    <row r="277" spans="1:13" hidden="1" x14ac:dyDescent="0.25">
      <c r="A277" s="242"/>
      <c r="B277" s="7" t="s">
        <v>26</v>
      </c>
      <c r="C277" s="238" t="s">
        <v>162</v>
      </c>
      <c r="D277" s="238"/>
      <c r="E277" s="238"/>
      <c r="F277" s="238"/>
      <c r="G277" s="238"/>
      <c r="H277" s="238"/>
      <c r="I277" s="238"/>
      <c r="J277" s="238"/>
      <c r="K277" s="238"/>
      <c r="L277" s="238"/>
      <c r="M277" s="239"/>
    </row>
    <row r="278" spans="1:13" ht="45" hidden="1" x14ac:dyDescent="0.25">
      <c r="A278" s="242"/>
      <c r="B278" s="7" t="s">
        <v>28</v>
      </c>
      <c r="C278" s="238" t="s">
        <v>29</v>
      </c>
      <c r="D278" s="238"/>
      <c r="E278" s="238"/>
      <c r="F278" s="238"/>
      <c r="G278" s="238"/>
      <c r="H278" s="238"/>
      <c r="I278" s="238"/>
      <c r="J278" s="238"/>
      <c r="K278" s="238"/>
      <c r="L278" s="238"/>
      <c r="M278" s="239"/>
    </row>
    <row r="279" spans="1:13" ht="15.75" hidden="1" thickBot="1" x14ac:dyDescent="0.3">
      <c r="A279" s="21"/>
      <c r="M279" s="22"/>
    </row>
    <row r="280" spans="1:13" ht="15.75" hidden="1" thickBot="1" x14ac:dyDescent="0.3">
      <c r="A280" s="8" t="s">
        <v>0</v>
      </c>
      <c r="B280" s="9" t="s">
        <v>1</v>
      </c>
      <c r="C280" s="9" t="s">
        <v>2</v>
      </c>
      <c r="D280" s="9" t="s">
        <v>3</v>
      </c>
      <c r="E280" s="9" t="s">
        <v>4</v>
      </c>
      <c r="F280" s="9" t="s">
        <v>5</v>
      </c>
      <c r="G280" s="9" t="s">
        <v>6</v>
      </c>
      <c r="H280" s="9" t="s">
        <v>7</v>
      </c>
      <c r="I280" s="9" t="s">
        <v>8</v>
      </c>
      <c r="J280" s="9" t="s">
        <v>9</v>
      </c>
      <c r="K280" s="9" t="s">
        <v>10</v>
      </c>
      <c r="L280" s="9" t="s">
        <v>11</v>
      </c>
      <c r="M280" s="25" t="s">
        <v>12</v>
      </c>
    </row>
    <row r="281" spans="1:13" ht="15.75" hidden="1" thickBot="1" x14ac:dyDescent="0.3">
      <c r="A281" s="10" t="s">
        <v>13</v>
      </c>
      <c r="B281" s="31"/>
      <c r="C281" s="30"/>
      <c r="D281" s="44">
        <v>5</v>
      </c>
      <c r="E281" s="30"/>
      <c r="F281" s="30"/>
      <c r="G281" s="30">
        <v>5</v>
      </c>
      <c r="H281" s="30"/>
      <c r="I281" s="30"/>
      <c r="J281" s="30">
        <v>5</v>
      </c>
      <c r="K281" s="30"/>
      <c r="L281" s="30"/>
      <c r="M281" s="30">
        <v>5</v>
      </c>
    </row>
    <row r="282" spans="1:13" ht="15.75" hidden="1" thickBot="1" x14ac:dyDescent="0.3">
      <c r="A282" s="10" t="s">
        <v>14</v>
      </c>
      <c r="B282" s="32"/>
      <c r="C282" s="4"/>
      <c r="D282" s="43">
        <v>5</v>
      </c>
      <c r="E282" s="4"/>
      <c r="F282" s="4"/>
      <c r="G282" s="4">
        <v>5</v>
      </c>
      <c r="H282" s="4"/>
      <c r="I282" s="4"/>
      <c r="J282" s="4">
        <v>5</v>
      </c>
      <c r="K282" s="4"/>
      <c r="L282" s="4"/>
      <c r="M282" s="4">
        <v>5</v>
      </c>
    </row>
    <row r="283" spans="1:13" ht="15.75" hidden="1" thickBot="1" x14ac:dyDescent="0.3">
      <c r="A283" s="10" t="s">
        <v>15</v>
      </c>
      <c r="B283" s="32"/>
      <c r="C283" s="4"/>
      <c r="D283" s="43">
        <v>100</v>
      </c>
      <c r="E283" s="4"/>
      <c r="F283" s="4"/>
      <c r="G283" s="4">
        <v>100</v>
      </c>
      <c r="H283" s="4"/>
      <c r="I283" s="4"/>
      <c r="J283" s="4">
        <v>100</v>
      </c>
      <c r="K283" s="4"/>
      <c r="L283" s="4"/>
      <c r="M283" s="4">
        <v>100</v>
      </c>
    </row>
    <row r="284" spans="1:13" hidden="1" x14ac:dyDescent="0.25"/>
    <row r="285" spans="1:13" ht="15.75" hidden="1" thickBot="1" x14ac:dyDescent="0.3"/>
    <row r="286" spans="1:13" ht="20.25" hidden="1" x14ac:dyDescent="0.25">
      <c r="A286" s="217" t="s">
        <v>163</v>
      </c>
      <c r="B286" s="218"/>
      <c r="C286" s="218"/>
      <c r="D286" s="218"/>
      <c r="E286" s="218"/>
      <c r="F286" s="218"/>
      <c r="G286" s="218"/>
      <c r="H286" s="218"/>
      <c r="I286" s="218"/>
      <c r="J286" s="218"/>
      <c r="K286" s="218"/>
      <c r="L286" s="218"/>
      <c r="M286" s="219"/>
    </row>
    <row r="287" spans="1:13" hidden="1" x14ac:dyDescent="0.25">
      <c r="A287" s="20" t="s">
        <v>16</v>
      </c>
      <c r="B287" s="238" t="s">
        <v>164</v>
      </c>
      <c r="C287" s="238"/>
      <c r="D287" s="238"/>
      <c r="E287" s="238"/>
      <c r="F287" s="238"/>
      <c r="G287" s="238"/>
      <c r="H287" s="238"/>
      <c r="I287" s="238"/>
      <c r="J287" s="238"/>
      <c r="K287" s="238"/>
      <c r="L287" s="238"/>
      <c r="M287" s="239"/>
    </row>
    <row r="288" spans="1:13" ht="28.5" hidden="1" customHeight="1" x14ac:dyDescent="0.25">
      <c r="A288" s="20" t="s">
        <v>19</v>
      </c>
      <c r="B288" s="240" t="s">
        <v>165</v>
      </c>
      <c r="C288" s="240"/>
      <c r="D288" s="240"/>
      <c r="E288" s="240"/>
      <c r="F288" s="240"/>
      <c r="G288" s="240"/>
      <c r="H288" s="240"/>
      <c r="I288" s="240"/>
      <c r="J288" s="240"/>
      <c r="K288" s="240"/>
      <c r="L288" s="240"/>
      <c r="M288" s="241"/>
    </row>
    <row r="289" spans="1:13" hidden="1" x14ac:dyDescent="0.25">
      <c r="A289" s="21"/>
      <c r="M289" s="22"/>
    </row>
    <row r="290" spans="1:13" hidden="1" x14ac:dyDescent="0.25">
      <c r="A290" s="242" t="s">
        <v>21</v>
      </c>
      <c r="B290" s="7" t="s">
        <v>22</v>
      </c>
      <c r="C290" s="240" t="s">
        <v>23</v>
      </c>
      <c r="D290" s="240"/>
      <c r="E290" s="240"/>
      <c r="F290" s="240"/>
      <c r="G290" s="240"/>
      <c r="H290" s="240"/>
      <c r="I290" s="240"/>
      <c r="J290" s="240"/>
      <c r="K290" s="240"/>
      <c r="L290" s="240"/>
      <c r="M290" s="241"/>
    </row>
    <row r="291" spans="1:13" hidden="1" x14ac:dyDescent="0.25">
      <c r="A291" s="242"/>
      <c r="B291" s="7" t="s">
        <v>24</v>
      </c>
      <c r="C291" s="238" t="s">
        <v>166</v>
      </c>
      <c r="D291" s="238"/>
      <c r="E291" s="238"/>
      <c r="F291" s="238"/>
      <c r="G291" s="238"/>
      <c r="H291" s="238"/>
      <c r="I291" s="238"/>
      <c r="J291" s="238"/>
      <c r="K291" s="238"/>
      <c r="L291" s="238"/>
      <c r="M291" s="239"/>
    </row>
    <row r="292" spans="1:13" hidden="1" x14ac:dyDescent="0.25">
      <c r="A292" s="242"/>
      <c r="B292" s="7" t="s">
        <v>26</v>
      </c>
      <c r="C292" s="238" t="s">
        <v>167</v>
      </c>
      <c r="D292" s="238"/>
      <c r="E292" s="238"/>
      <c r="F292" s="238"/>
      <c r="G292" s="238"/>
      <c r="H292" s="238"/>
      <c r="I292" s="238"/>
      <c r="J292" s="238"/>
      <c r="K292" s="238"/>
      <c r="L292" s="238"/>
      <c r="M292" s="239"/>
    </row>
    <row r="293" spans="1:13" ht="45" hidden="1" x14ac:dyDescent="0.25">
      <c r="A293" s="242"/>
      <c r="B293" s="7" t="s">
        <v>28</v>
      </c>
      <c r="C293" s="238" t="s">
        <v>29</v>
      </c>
      <c r="D293" s="238"/>
      <c r="E293" s="238"/>
      <c r="F293" s="238"/>
      <c r="G293" s="238"/>
      <c r="H293" s="238"/>
      <c r="I293" s="238"/>
      <c r="J293" s="238"/>
      <c r="K293" s="238"/>
      <c r="L293" s="238"/>
      <c r="M293" s="239"/>
    </row>
    <row r="294" spans="1:13" ht="15.75" hidden="1" thickBot="1" x14ac:dyDescent="0.3">
      <c r="A294" s="21"/>
      <c r="M294" s="22"/>
    </row>
    <row r="295" spans="1:13" ht="15.75" hidden="1" thickBot="1" x14ac:dyDescent="0.3">
      <c r="A295" s="8" t="s">
        <v>0</v>
      </c>
      <c r="B295" s="9" t="s">
        <v>1</v>
      </c>
      <c r="C295" s="9" t="s">
        <v>2</v>
      </c>
      <c r="D295" s="9" t="s">
        <v>3</v>
      </c>
      <c r="E295" s="9" t="s">
        <v>4</v>
      </c>
      <c r="F295" s="9" t="s">
        <v>5</v>
      </c>
      <c r="G295" s="9" t="s">
        <v>6</v>
      </c>
      <c r="H295" s="9" t="s">
        <v>7</v>
      </c>
      <c r="I295" s="9" t="s">
        <v>8</v>
      </c>
      <c r="J295" s="9" t="s">
        <v>9</v>
      </c>
      <c r="K295" s="9" t="s">
        <v>10</v>
      </c>
      <c r="L295" s="9" t="s">
        <v>11</v>
      </c>
      <c r="M295" s="25" t="s">
        <v>12</v>
      </c>
    </row>
    <row r="296" spans="1:13" ht="15.75" hidden="1" thickBot="1" x14ac:dyDescent="0.3">
      <c r="A296" s="10" t="s">
        <v>13</v>
      </c>
      <c r="B296" s="31"/>
      <c r="C296" s="30"/>
      <c r="D296" s="44">
        <v>2</v>
      </c>
      <c r="E296" s="30"/>
      <c r="F296" s="30"/>
      <c r="G296" s="30">
        <v>4</v>
      </c>
      <c r="H296" s="30"/>
      <c r="I296" s="30"/>
      <c r="J296" s="30">
        <v>5</v>
      </c>
      <c r="K296" s="30"/>
      <c r="L296" s="30"/>
      <c r="M296" s="30">
        <v>5</v>
      </c>
    </row>
    <row r="297" spans="1:13" ht="15.75" hidden="1" thickBot="1" x14ac:dyDescent="0.3">
      <c r="A297" s="10" t="s">
        <v>14</v>
      </c>
      <c r="B297" s="32"/>
      <c r="C297" s="4"/>
      <c r="D297" s="43">
        <v>5</v>
      </c>
      <c r="E297" s="4"/>
      <c r="F297" s="4"/>
      <c r="G297" s="4">
        <v>5</v>
      </c>
      <c r="H297" s="4"/>
      <c r="I297" s="4"/>
      <c r="J297" s="4">
        <v>5</v>
      </c>
      <c r="K297" s="4"/>
      <c r="L297" s="4"/>
      <c r="M297" s="4">
        <v>5</v>
      </c>
    </row>
    <row r="298" spans="1:13" ht="15.75" hidden="1" thickBot="1" x14ac:dyDescent="0.3">
      <c r="A298" s="10" t="s">
        <v>15</v>
      </c>
      <c r="B298" s="32"/>
      <c r="C298" s="4"/>
      <c r="D298" s="45">
        <f>D296/D297</f>
        <v>0.4</v>
      </c>
      <c r="E298" s="4"/>
      <c r="F298" s="4"/>
      <c r="G298" s="4">
        <v>80</v>
      </c>
      <c r="H298" s="4"/>
      <c r="I298" s="4"/>
      <c r="J298" s="4">
        <v>100</v>
      </c>
      <c r="K298" s="4"/>
      <c r="L298" s="4"/>
      <c r="M298" s="4">
        <v>100</v>
      </c>
    </row>
    <row r="299" spans="1:13" hidden="1" x14ac:dyDescent="0.25"/>
    <row r="300" spans="1:13" ht="15.75" hidden="1" thickBot="1" x14ac:dyDescent="0.3"/>
    <row r="301" spans="1:13" ht="20.25" hidden="1" x14ac:dyDescent="0.25">
      <c r="A301" s="217" t="s">
        <v>171</v>
      </c>
      <c r="B301" s="218"/>
      <c r="C301" s="218"/>
      <c r="D301" s="218"/>
      <c r="E301" s="218"/>
      <c r="F301" s="218"/>
      <c r="G301" s="218"/>
      <c r="H301" s="218"/>
      <c r="I301" s="218"/>
      <c r="J301" s="218"/>
      <c r="K301" s="218"/>
      <c r="L301" s="218"/>
      <c r="M301" s="219"/>
    </row>
    <row r="302" spans="1:13" hidden="1" x14ac:dyDescent="0.25">
      <c r="A302" s="20" t="s">
        <v>16</v>
      </c>
      <c r="B302" s="238" t="s">
        <v>168</v>
      </c>
      <c r="C302" s="238"/>
      <c r="D302" s="238"/>
      <c r="E302" s="238"/>
      <c r="F302" s="238"/>
      <c r="G302" s="238"/>
      <c r="H302" s="238"/>
      <c r="I302" s="238"/>
      <c r="J302" s="238"/>
      <c r="K302" s="238"/>
      <c r="L302" s="238"/>
      <c r="M302" s="239"/>
    </row>
    <row r="303" spans="1:13" hidden="1" x14ac:dyDescent="0.25">
      <c r="A303" s="20" t="s">
        <v>19</v>
      </c>
      <c r="B303" s="240" t="s">
        <v>169</v>
      </c>
      <c r="C303" s="240"/>
      <c r="D303" s="240"/>
      <c r="E303" s="240"/>
      <c r="F303" s="240"/>
      <c r="G303" s="240"/>
      <c r="H303" s="240"/>
      <c r="I303" s="240"/>
      <c r="J303" s="240"/>
      <c r="K303" s="240"/>
      <c r="L303" s="240"/>
      <c r="M303" s="241"/>
    </row>
    <row r="304" spans="1:13" hidden="1" x14ac:dyDescent="0.25">
      <c r="A304" s="21"/>
      <c r="M304" s="22"/>
    </row>
    <row r="305" spans="1:13" hidden="1" x14ac:dyDescent="0.25">
      <c r="A305" s="242" t="s">
        <v>21</v>
      </c>
      <c r="B305" s="7" t="s">
        <v>22</v>
      </c>
      <c r="C305" s="240" t="s">
        <v>23</v>
      </c>
      <c r="D305" s="240"/>
      <c r="E305" s="240"/>
      <c r="F305" s="240"/>
      <c r="G305" s="240"/>
      <c r="H305" s="240"/>
      <c r="I305" s="240"/>
      <c r="J305" s="240"/>
      <c r="K305" s="240"/>
      <c r="L305" s="240"/>
      <c r="M305" s="241"/>
    </row>
    <row r="306" spans="1:13" hidden="1" x14ac:dyDescent="0.25">
      <c r="A306" s="242"/>
      <c r="B306" s="7" t="s">
        <v>24</v>
      </c>
      <c r="C306" s="238" t="s">
        <v>170</v>
      </c>
      <c r="D306" s="238"/>
      <c r="E306" s="238"/>
      <c r="F306" s="238"/>
      <c r="G306" s="238"/>
      <c r="H306" s="238"/>
      <c r="I306" s="238"/>
      <c r="J306" s="238"/>
      <c r="K306" s="238"/>
      <c r="L306" s="238"/>
      <c r="M306" s="239"/>
    </row>
    <row r="307" spans="1:13" hidden="1" x14ac:dyDescent="0.25">
      <c r="A307" s="242"/>
      <c r="B307" s="7" t="s">
        <v>26</v>
      </c>
      <c r="C307" s="238" t="s">
        <v>212</v>
      </c>
      <c r="D307" s="238"/>
      <c r="E307" s="238"/>
      <c r="F307" s="238"/>
      <c r="G307" s="238"/>
      <c r="H307" s="238"/>
      <c r="I307" s="238"/>
      <c r="J307" s="238"/>
      <c r="K307" s="238"/>
      <c r="L307" s="238"/>
      <c r="M307" s="239"/>
    </row>
    <row r="308" spans="1:13" ht="45" hidden="1" x14ac:dyDescent="0.25">
      <c r="A308" s="242"/>
      <c r="B308" s="7" t="s">
        <v>28</v>
      </c>
      <c r="C308" s="238" t="s">
        <v>29</v>
      </c>
      <c r="D308" s="238"/>
      <c r="E308" s="238"/>
      <c r="F308" s="238"/>
      <c r="G308" s="238"/>
      <c r="H308" s="238"/>
      <c r="I308" s="238"/>
      <c r="J308" s="238"/>
      <c r="K308" s="238"/>
      <c r="L308" s="238"/>
      <c r="M308" s="239"/>
    </row>
    <row r="309" spans="1:13" ht="15.75" hidden="1" thickBot="1" x14ac:dyDescent="0.3">
      <c r="A309" s="21"/>
      <c r="M309" s="22"/>
    </row>
    <row r="310" spans="1:13" ht="15.75" hidden="1" thickBot="1" x14ac:dyDescent="0.3">
      <c r="A310" s="8" t="s">
        <v>0</v>
      </c>
      <c r="B310" s="9" t="s">
        <v>1</v>
      </c>
      <c r="C310" s="9" t="s">
        <v>2</v>
      </c>
      <c r="D310" s="9" t="s">
        <v>3</v>
      </c>
      <c r="E310" s="9" t="s">
        <v>4</v>
      </c>
      <c r="F310" s="9" t="s">
        <v>5</v>
      </c>
      <c r="G310" s="9" t="s">
        <v>6</v>
      </c>
      <c r="H310" s="9" t="s">
        <v>7</v>
      </c>
      <c r="I310" s="9" t="s">
        <v>8</v>
      </c>
      <c r="J310" s="9" t="s">
        <v>9</v>
      </c>
      <c r="K310" s="9" t="s">
        <v>10</v>
      </c>
      <c r="L310" s="9" t="s">
        <v>11</v>
      </c>
      <c r="M310" s="25" t="s">
        <v>12</v>
      </c>
    </row>
    <row r="311" spans="1:13" ht="15.75" hidden="1" thickBot="1" x14ac:dyDescent="0.3">
      <c r="A311" s="10" t="s">
        <v>13</v>
      </c>
      <c r="B311" s="31"/>
      <c r="C311" s="30"/>
      <c r="D311" s="44">
        <v>351</v>
      </c>
      <c r="E311" s="30"/>
      <c r="F311" s="30"/>
      <c r="G311" s="44">
        <v>348</v>
      </c>
      <c r="H311" s="30"/>
      <c r="I311" s="30"/>
      <c r="J311" s="30">
        <v>315</v>
      </c>
      <c r="K311" s="30"/>
      <c r="L311" s="30"/>
      <c r="M311" s="30">
        <v>315</v>
      </c>
    </row>
    <row r="312" spans="1:13" ht="15.75" hidden="1" thickBot="1" x14ac:dyDescent="0.3">
      <c r="A312" s="10" t="s">
        <v>14</v>
      </c>
      <c r="B312" s="32"/>
      <c r="C312" s="4"/>
      <c r="D312" s="43">
        <v>714</v>
      </c>
      <c r="E312" s="4"/>
      <c r="F312" s="4"/>
      <c r="G312" s="43">
        <v>714</v>
      </c>
      <c r="H312" s="4"/>
      <c r="I312" s="4"/>
      <c r="J312" s="4">
        <v>714</v>
      </c>
      <c r="K312" s="4"/>
      <c r="L312" s="4"/>
      <c r="M312" s="4">
        <v>714</v>
      </c>
    </row>
    <row r="313" spans="1:13" ht="15.75" hidden="1" thickBot="1" x14ac:dyDescent="0.3">
      <c r="A313" s="10" t="s">
        <v>15</v>
      </c>
      <c r="B313" s="32"/>
      <c r="C313" s="4"/>
      <c r="D313" s="47">
        <f>D311/D312</f>
        <v>0.49159663865546216</v>
      </c>
      <c r="E313" s="4"/>
      <c r="F313" s="4"/>
      <c r="G313" s="69">
        <v>0.48</v>
      </c>
      <c r="H313" s="4"/>
      <c r="I313" s="4"/>
      <c r="J313" s="46">
        <v>44.12</v>
      </c>
      <c r="K313" s="4"/>
      <c r="L313" s="4"/>
      <c r="M313" s="46">
        <v>44.12</v>
      </c>
    </row>
    <row r="314" spans="1:13" hidden="1" x14ac:dyDescent="0.25"/>
    <row r="315" spans="1:13" ht="15.75" hidden="1" thickBot="1" x14ac:dyDescent="0.3"/>
    <row r="316" spans="1:13" ht="20.25" hidden="1" x14ac:dyDescent="0.25">
      <c r="A316" s="217" t="s">
        <v>172</v>
      </c>
      <c r="B316" s="218"/>
      <c r="C316" s="218"/>
      <c r="D316" s="218"/>
      <c r="E316" s="218"/>
      <c r="F316" s="218"/>
      <c r="G316" s="218"/>
      <c r="H316" s="218"/>
      <c r="I316" s="218"/>
      <c r="J316" s="218"/>
      <c r="K316" s="218"/>
      <c r="L316" s="218"/>
      <c r="M316" s="219"/>
    </row>
    <row r="317" spans="1:13" hidden="1" x14ac:dyDescent="0.25">
      <c r="A317" s="20" t="s">
        <v>16</v>
      </c>
      <c r="B317" s="238" t="s">
        <v>173</v>
      </c>
      <c r="C317" s="238"/>
      <c r="D317" s="238"/>
      <c r="E317" s="238"/>
      <c r="F317" s="238"/>
      <c r="G317" s="238"/>
      <c r="H317" s="238"/>
      <c r="I317" s="238"/>
      <c r="J317" s="238"/>
      <c r="K317" s="238"/>
      <c r="L317" s="238"/>
      <c r="M317" s="239"/>
    </row>
    <row r="318" spans="1:13" hidden="1" x14ac:dyDescent="0.25">
      <c r="A318" s="20" t="s">
        <v>19</v>
      </c>
      <c r="B318" s="240" t="s">
        <v>174</v>
      </c>
      <c r="C318" s="240"/>
      <c r="D318" s="240"/>
      <c r="E318" s="240"/>
      <c r="F318" s="240"/>
      <c r="G318" s="240"/>
      <c r="H318" s="240"/>
      <c r="I318" s="240"/>
      <c r="J318" s="240"/>
      <c r="K318" s="240"/>
      <c r="L318" s="240"/>
      <c r="M318" s="241"/>
    </row>
    <row r="319" spans="1:13" hidden="1" x14ac:dyDescent="0.25">
      <c r="A319" s="21"/>
      <c r="M319" s="22"/>
    </row>
    <row r="320" spans="1:13" hidden="1" x14ac:dyDescent="0.25">
      <c r="A320" s="242" t="s">
        <v>21</v>
      </c>
      <c r="B320" s="7" t="s">
        <v>22</v>
      </c>
      <c r="C320" s="240" t="s">
        <v>23</v>
      </c>
      <c r="D320" s="240"/>
      <c r="E320" s="240"/>
      <c r="F320" s="240"/>
      <c r="G320" s="240"/>
      <c r="H320" s="240"/>
      <c r="I320" s="240"/>
      <c r="J320" s="240"/>
      <c r="K320" s="240"/>
      <c r="L320" s="240"/>
      <c r="M320" s="241"/>
    </row>
    <row r="321" spans="1:13" hidden="1" x14ac:dyDescent="0.25">
      <c r="A321" s="242"/>
      <c r="B321" s="7" t="s">
        <v>24</v>
      </c>
      <c r="C321" s="238" t="s">
        <v>170</v>
      </c>
      <c r="D321" s="238"/>
      <c r="E321" s="238"/>
      <c r="F321" s="238"/>
      <c r="G321" s="238"/>
      <c r="H321" s="238"/>
      <c r="I321" s="238"/>
      <c r="J321" s="238"/>
      <c r="K321" s="238"/>
      <c r="L321" s="238"/>
      <c r="M321" s="239"/>
    </row>
    <row r="322" spans="1:13" hidden="1" x14ac:dyDescent="0.25">
      <c r="A322" s="242"/>
      <c r="B322" s="7" t="s">
        <v>26</v>
      </c>
      <c r="C322" s="238" t="s">
        <v>175</v>
      </c>
      <c r="D322" s="238"/>
      <c r="E322" s="238"/>
      <c r="F322" s="238"/>
      <c r="G322" s="238"/>
      <c r="H322" s="238"/>
      <c r="I322" s="238"/>
      <c r="J322" s="238"/>
      <c r="K322" s="238"/>
      <c r="L322" s="238"/>
      <c r="M322" s="239"/>
    </row>
    <row r="323" spans="1:13" ht="45" hidden="1" x14ac:dyDescent="0.25">
      <c r="A323" s="242"/>
      <c r="B323" s="7" t="s">
        <v>28</v>
      </c>
      <c r="C323" s="238" t="s">
        <v>29</v>
      </c>
      <c r="D323" s="238"/>
      <c r="E323" s="238"/>
      <c r="F323" s="238"/>
      <c r="G323" s="238"/>
      <c r="H323" s="238"/>
      <c r="I323" s="238"/>
      <c r="J323" s="238"/>
      <c r="K323" s="238"/>
      <c r="L323" s="238"/>
      <c r="M323" s="239"/>
    </row>
    <row r="324" spans="1:13" ht="15.75" hidden="1" thickBot="1" x14ac:dyDescent="0.3">
      <c r="A324" s="21"/>
      <c r="M324" s="22"/>
    </row>
    <row r="325" spans="1:13" ht="15.75" hidden="1" thickBot="1" x14ac:dyDescent="0.3">
      <c r="A325" s="8" t="s">
        <v>0</v>
      </c>
      <c r="B325" s="9" t="s">
        <v>1</v>
      </c>
      <c r="C325" s="9" t="s">
        <v>2</v>
      </c>
      <c r="D325" s="9" t="s">
        <v>3</v>
      </c>
      <c r="E325" s="9" t="s">
        <v>4</v>
      </c>
      <c r="F325" s="9" t="s">
        <v>5</v>
      </c>
      <c r="G325" s="9" t="s">
        <v>6</v>
      </c>
      <c r="H325" s="9" t="s">
        <v>7</v>
      </c>
      <c r="I325" s="9" t="s">
        <v>8</v>
      </c>
      <c r="J325" s="9" t="s">
        <v>9</v>
      </c>
      <c r="K325" s="9" t="s">
        <v>10</v>
      </c>
      <c r="L325" s="9" t="s">
        <v>11</v>
      </c>
      <c r="M325" s="25" t="s">
        <v>12</v>
      </c>
    </row>
    <row r="326" spans="1:13" ht="15.75" hidden="1" thickBot="1" x14ac:dyDescent="0.3">
      <c r="A326" s="10" t="s">
        <v>13</v>
      </c>
      <c r="B326" s="31"/>
      <c r="C326" s="30"/>
      <c r="D326" s="44">
        <v>351</v>
      </c>
      <c r="E326" s="30"/>
      <c r="F326" s="30"/>
      <c r="G326" s="44">
        <v>348</v>
      </c>
      <c r="H326" s="30"/>
      <c r="I326" s="30"/>
      <c r="J326" s="30">
        <v>315</v>
      </c>
      <c r="K326" s="30"/>
      <c r="L326" s="30"/>
      <c r="M326" s="30">
        <v>315</v>
      </c>
    </row>
    <row r="327" spans="1:13" ht="15.75" hidden="1" thickBot="1" x14ac:dyDescent="0.3">
      <c r="A327" s="10" t="s">
        <v>14</v>
      </c>
      <c r="B327" s="32"/>
      <c r="C327" s="4"/>
      <c r="D327" s="43">
        <v>315</v>
      </c>
      <c r="E327" s="4"/>
      <c r="F327" s="4"/>
      <c r="G327" s="43">
        <v>315</v>
      </c>
      <c r="H327" s="4"/>
      <c r="I327" s="4"/>
      <c r="J327" s="4">
        <v>315</v>
      </c>
      <c r="K327" s="4"/>
      <c r="L327" s="4"/>
      <c r="M327" s="4">
        <v>315</v>
      </c>
    </row>
    <row r="328" spans="1:13" ht="15.75" hidden="1" thickBot="1" x14ac:dyDescent="0.3">
      <c r="A328" s="10" t="s">
        <v>15</v>
      </c>
      <c r="B328" s="32"/>
      <c r="C328" s="4"/>
      <c r="D328" s="45">
        <f>D326/D327</f>
        <v>1.1142857142857143</v>
      </c>
      <c r="E328" s="4"/>
      <c r="F328" s="4"/>
      <c r="G328" s="43">
        <v>110</v>
      </c>
      <c r="H328" s="4"/>
      <c r="I328" s="4"/>
      <c r="J328" s="4">
        <v>100</v>
      </c>
      <c r="K328" s="4"/>
      <c r="L328" s="4"/>
      <c r="M328" s="4">
        <v>100</v>
      </c>
    </row>
    <row r="329" spans="1:13" hidden="1" x14ac:dyDescent="0.25"/>
    <row r="330" spans="1:13" ht="15.75" hidden="1" thickBot="1" x14ac:dyDescent="0.3"/>
    <row r="331" spans="1:13" ht="20.25" hidden="1" x14ac:dyDescent="0.25">
      <c r="A331" s="217" t="s">
        <v>176</v>
      </c>
      <c r="B331" s="218"/>
      <c r="C331" s="218"/>
      <c r="D331" s="218"/>
      <c r="E331" s="218"/>
      <c r="F331" s="218"/>
      <c r="G331" s="218"/>
      <c r="H331" s="218"/>
      <c r="I331" s="218"/>
      <c r="J331" s="218"/>
      <c r="K331" s="218"/>
      <c r="L331" s="218"/>
      <c r="M331" s="219"/>
    </row>
    <row r="332" spans="1:13" hidden="1" x14ac:dyDescent="0.25">
      <c r="A332" s="20" t="s">
        <v>16</v>
      </c>
      <c r="B332" s="238" t="s">
        <v>177</v>
      </c>
      <c r="C332" s="238"/>
      <c r="D332" s="238"/>
      <c r="E332" s="238"/>
      <c r="F332" s="238"/>
      <c r="G332" s="238"/>
      <c r="H332" s="238"/>
      <c r="I332" s="238"/>
      <c r="J332" s="238"/>
      <c r="K332" s="238"/>
      <c r="L332" s="238"/>
      <c r="M332" s="239"/>
    </row>
    <row r="333" spans="1:13" hidden="1" x14ac:dyDescent="0.25">
      <c r="A333" s="20" t="s">
        <v>19</v>
      </c>
      <c r="B333" s="240" t="s">
        <v>178</v>
      </c>
      <c r="C333" s="240"/>
      <c r="D333" s="240"/>
      <c r="E333" s="240"/>
      <c r="F333" s="240"/>
      <c r="G333" s="240"/>
      <c r="H333" s="240"/>
      <c r="I333" s="240"/>
      <c r="J333" s="240"/>
      <c r="K333" s="240"/>
      <c r="L333" s="240"/>
      <c r="M333" s="241"/>
    </row>
    <row r="334" spans="1:13" hidden="1" x14ac:dyDescent="0.25">
      <c r="A334" s="21"/>
      <c r="M334" s="22"/>
    </row>
    <row r="335" spans="1:13" hidden="1" x14ac:dyDescent="0.25">
      <c r="A335" s="242" t="s">
        <v>21</v>
      </c>
      <c r="B335" s="7" t="s">
        <v>22</v>
      </c>
      <c r="C335" s="240" t="s">
        <v>23</v>
      </c>
      <c r="D335" s="240"/>
      <c r="E335" s="240"/>
      <c r="F335" s="240"/>
      <c r="G335" s="240"/>
      <c r="H335" s="240"/>
      <c r="I335" s="240"/>
      <c r="J335" s="240"/>
      <c r="K335" s="240"/>
      <c r="L335" s="240"/>
      <c r="M335" s="241"/>
    </row>
    <row r="336" spans="1:13" hidden="1" x14ac:dyDescent="0.25">
      <c r="A336" s="242"/>
      <c r="B336" s="7" t="s">
        <v>24</v>
      </c>
      <c r="C336" s="238" t="s">
        <v>179</v>
      </c>
      <c r="D336" s="238"/>
      <c r="E336" s="238"/>
      <c r="F336" s="238"/>
      <c r="G336" s="238"/>
      <c r="H336" s="238"/>
      <c r="I336" s="238"/>
      <c r="J336" s="238"/>
      <c r="K336" s="238"/>
      <c r="L336" s="238"/>
      <c r="M336" s="239"/>
    </row>
    <row r="337" spans="1:13" hidden="1" x14ac:dyDescent="0.25">
      <c r="A337" s="242"/>
      <c r="B337" s="7" t="s">
        <v>26</v>
      </c>
      <c r="C337" s="238" t="s">
        <v>180</v>
      </c>
      <c r="D337" s="238"/>
      <c r="E337" s="238"/>
      <c r="F337" s="238"/>
      <c r="G337" s="238"/>
      <c r="H337" s="238"/>
      <c r="I337" s="238"/>
      <c r="J337" s="238"/>
      <c r="K337" s="238"/>
      <c r="L337" s="238"/>
      <c r="M337" s="239"/>
    </row>
    <row r="338" spans="1:13" ht="45" hidden="1" x14ac:dyDescent="0.25">
      <c r="A338" s="242"/>
      <c r="B338" s="7" t="s">
        <v>28</v>
      </c>
      <c r="C338" s="238" t="s">
        <v>29</v>
      </c>
      <c r="D338" s="238"/>
      <c r="E338" s="238"/>
      <c r="F338" s="238"/>
      <c r="G338" s="238"/>
      <c r="H338" s="238"/>
      <c r="I338" s="238"/>
      <c r="J338" s="238"/>
      <c r="K338" s="238"/>
      <c r="L338" s="238"/>
      <c r="M338" s="239"/>
    </row>
    <row r="339" spans="1:13" ht="15.75" hidden="1" thickBot="1" x14ac:dyDescent="0.3">
      <c r="A339" s="21"/>
      <c r="M339" s="22"/>
    </row>
    <row r="340" spans="1:13" ht="15.75" hidden="1" thickBot="1" x14ac:dyDescent="0.3">
      <c r="A340" s="8" t="s">
        <v>0</v>
      </c>
      <c r="B340" s="9" t="s">
        <v>1</v>
      </c>
      <c r="C340" s="9" t="s">
        <v>2</v>
      </c>
      <c r="D340" s="9" t="s">
        <v>3</v>
      </c>
      <c r="E340" s="9" t="s">
        <v>4</v>
      </c>
      <c r="F340" s="9" t="s">
        <v>5</v>
      </c>
      <c r="G340" s="9" t="s">
        <v>6</v>
      </c>
      <c r="H340" s="9" t="s">
        <v>7</v>
      </c>
      <c r="I340" s="9" t="s">
        <v>8</v>
      </c>
      <c r="J340" s="9" t="s">
        <v>9</v>
      </c>
      <c r="K340" s="9" t="s">
        <v>10</v>
      </c>
      <c r="L340" s="9" t="s">
        <v>11</v>
      </c>
      <c r="M340" s="25" t="s">
        <v>12</v>
      </c>
    </row>
    <row r="341" spans="1:13" ht="15.75" hidden="1" thickBot="1" x14ac:dyDescent="0.3">
      <c r="A341" s="10" t="s">
        <v>13</v>
      </c>
      <c r="B341" s="31"/>
      <c r="C341" s="30"/>
      <c r="D341" s="52">
        <v>1336500</v>
      </c>
      <c r="E341" s="49"/>
      <c r="F341" s="49"/>
      <c r="G341" s="48">
        <v>2500000</v>
      </c>
      <c r="H341" s="49"/>
      <c r="I341" s="49"/>
      <c r="J341" s="48">
        <v>3750000</v>
      </c>
      <c r="K341" s="49"/>
      <c r="L341" s="49"/>
      <c r="M341" s="48">
        <v>5000000</v>
      </c>
    </row>
    <row r="342" spans="1:13" ht="15.75" hidden="1" thickBot="1" x14ac:dyDescent="0.3">
      <c r="A342" s="10" t="s">
        <v>14</v>
      </c>
      <c r="B342" s="32"/>
      <c r="C342" s="4"/>
      <c r="D342" s="53">
        <v>5000000</v>
      </c>
      <c r="E342" s="51"/>
      <c r="F342" s="51"/>
      <c r="G342" s="50">
        <v>5000000</v>
      </c>
      <c r="H342" s="51"/>
      <c r="I342" s="51"/>
      <c r="J342" s="50">
        <v>5000000</v>
      </c>
      <c r="K342" s="51"/>
      <c r="L342" s="51"/>
      <c r="M342" s="50">
        <v>5000000</v>
      </c>
    </row>
    <row r="343" spans="1:13" ht="15.75" hidden="1" thickBot="1" x14ac:dyDescent="0.3">
      <c r="A343" s="10" t="s">
        <v>15</v>
      </c>
      <c r="B343" s="32"/>
      <c r="C343" s="4"/>
      <c r="D343" s="54">
        <f>D341/D342</f>
        <v>0.26729999999999998</v>
      </c>
      <c r="E343" s="51"/>
      <c r="F343" s="51"/>
      <c r="G343" s="51">
        <v>50</v>
      </c>
      <c r="H343" s="51"/>
      <c r="I343" s="51"/>
      <c r="J343" s="51">
        <v>75</v>
      </c>
      <c r="K343" s="51"/>
      <c r="L343" s="51"/>
      <c r="M343" s="51">
        <v>100</v>
      </c>
    </row>
    <row r="344" spans="1:13" hidden="1" x14ac:dyDescent="0.25"/>
    <row r="345" spans="1:13" ht="15.75" hidden="1" thickBot="1" x14ac:dyDescent="0.3"/>
    <row r="346" spans="1:13" ht="20.25" hidden="1" x14ac:dyDescent="0.25">
      <c r="A346" s="217" t="s">
        <v>181</v>
      </c>
      <c r="B346" s="218"/>
      <c r="C346" s="218"/>
      <c r="D346" s="218"/>
      <c r="E346" s="218"/>
      <c r="F346" s="218"/>
      <c r="G346" s="218"/>
      <c r="H346" s="218"/>
      <c r="I346" s="218"/>
      <c r="J346" s="218"/>
      <c r="K346" s="218"/>
      <c r="L346" s="218"/>
      <c r="M346" s="219"/>
    </row>
    <row r="347" spans="1:13" hidden="1" x14ac:dyDescent="0.25">
      <c r="A347" s="20" t="s">
        <v>16</v>
      </c>
      <c r="B347" s="238" t="s">
        <v>182</v>
      </c>
      <c r="C347" s="238"/>
      <c r="D347" s="238"/>
      <c r="E347" s="238"/>
      <c r="F347" s="238"/>
      <c r="G347" s="238"/>
      <c r="H347" s="238"/>
      <c r="I347" s="238"/>
      <c r="J347" s="238"/>
      <c r="K347" s="238"/>
      <c r="L347" s="238"/>
      <c r="M347" s="239"/>
    </row>
    <row r="348" spans="1:13" hidden="1" x14ac:dyDescent="0.25">
      <c r="A348" s="20" t="s">
        <v>19</v>
      </c>
      <c r="B348" s="240" t="s">
        <v>183</v>
      </c>
      <c r="C348" s="240"/>
      <c r="D348" s="240"/>
      <c r="E348" s="240"/>
      <c r="F348" s="240"/>
      <c r="G348" s="240"/>
      <c r="H348" s="240"/>
      <c r="I348" s="240"/>
      <c r="J348" s="240"/>
      <c r="K348" s="240"/>
      <c r="L348" s="240"/>
      <c r="M348" s="241"/>
    </row>
    <row r="349" spans="1:13" hidden="1" x14ac:dyDescent="0.25">
      <c r="A349" s="21"/>
      <c r="M349" s="22"/>
    </row>
    <row r="350" spans="1:13" hidden="1" x14ac:dyDescent="0.25">
      <c r="A350" s="242" t="s">
        <v>21</v>
      </c>
      <c r="B350" s="7" t="s">
        <v>22</v>
      </c>
      <c r="C350" s="240" t="s">
        <v>23</v>
      </c>
      <c r="D350" s="240"/>
      <c r="E350" s="240"/>
      <c r="F350" s="240"/>
      <c r="G350" s="240"/>
      <c r="H350" s="240"/>
      <c r="I350" s="240"/>
      <c r="J350" s="240"/>
      <c r="K350" s="240"/>
      <c r="L350" s="240"/>
      <c r="M350" s="241"/>
    </row>
    <row r="351" spans="1:13" hidden="1" x14ac:dyDescent="0.25">
      <c r="A351" s="242"/>
      <c r="B351" s="7" t="s">
        <v>24</v>
      </c>
      <c r="C351" s="238" t="s">
        <v>184</v>
      </c>
      <c r="D351" s="238"/>
      <c r="E351" s="238"/>
      <c r="F351" s="238"/>
      <c r="G351" s="238"/>
      <c r="H351" s="238"/>
      <c r="I351" s="238"/>
      <c r="J351" s="238"/>
      <c r="K351" s="238"/>
      <c r="L351" s="238"/>
      <c r="M351" s="239"/>
    </row>
    <row r="352" spans="1:13" hidden="1" x14ac:dyDescent="0.25">
      <c r="A352" s="242"/>
      <c r="B352" s="7" t="s">
        <v>26</v>
      </c>
      <c r="C352" s="238" t="s">
        <v>185</v>
      </c>
      <c r="D352" s="238"/>
      <c r="E352" s="238"/>
      <c r="F352" s="238"/>
      <c r="G352" s="238"/>
      <c r="H352" s="238"/>
      <c r="I352" s="238"/>
      <c r="J352" s="238"/>
      <c r="K352" s="238"/>
      <c r="L352" s="238"/>
      <c r="M352" s="239"/>
    </row>
    <row r="353" spans="1:13" ht="45" hidden="1" x14ac:dyDescent="0.25">
      <c r="A353" s="242"/>
      <c r="B353" s="7" t="s">
        <v>28</v>
      </c>
      <c r="C353" s="238" t="s">
        <v>29</v>
      </c>
      <c r="D353" s="238"/>
      <c r="E353" s="238"/>
      <c r="F353" s="238"/>
      <c r="G353" s="238"/>
      <c r="H353" s="238"/>
      <c r="I353" s="238"/>
      <c r="J353" s="238"/>
      <c r="K353" s="238"/>
      <c r="L353" s="238"/>
      <c r="M353" s="239"/>
    </row>
    <row r="354" spans="1:13" ht="15.75" hidden="1" thickBot="1" x14ac:dyDescent="0.3">
      <c r="A354" s="21"/>
      <c r="M354" s="22"/>
    </row>
    <row r="355" spans="1:13" ht="15.75" hidden="1" thickBot="1" x14ac:dyDescent="0.3">
      <c r="A355" s="8" t="s">
        <v>0</v>
      </c>
      <c r="B355" s="9" t="s">
        <v>1</v>
      </c>
      <c r="C355" s="9" t="s">
        <v>2</v>
      </c>
      <c r="D355" s="9" t="s">
        <v>3</v>
      </c>
      <c r="E355" s="9" t="s">
        <v>4</v>
      </c>
      <c r="F355" s="9" t="s">
        <v>5</v>
      </c>
      <c r="G355" s="9" t="s">
        <v>6</v>
      </c>
      <c r="H355" s="9" t="s">
        <v>7</v>
      </c>
      <c r="I355" s="9" t="s">
        <v>8</v>
      </c>
      <c r="J355" s="9" t="s">
        <v>9</v>
      </c>
      <c r="K355" s="9" t="s">
        <v>10</v>
      </c>
      <c r="L355" s="9" t="s">
        <v>11</v>
      </c>
      <c r="M355" s="25" t="s">
        <v>12</v>
      </c>
    </row>
    <row r="356" spans="1:13" ht="15.75" hidden="1" thickBot="1" x14ac:dyDescent="0.3">
      <c r="A356" s="10" t="s">
        <v>13</v>
      </c>
      <c r="B356" s="31"/>
      <c r="C356" s="30"/>
      <c r="D356" s="30">
        <v>15750000</v>
      </c>
      <c r="E356" s="30"/>
      <c r="F356" s="30"/>
      <c r="G356" s="30">
        <v>31500000</v>
      </c>
      <c r="H356" s="30"/>
      <c r="I356" s="30"/>
      <c r="J356" s="30">
        <v>47250000</v>
      </c>
      <c r="K356" s="30"/>
      <c r="L356" s="30"/>
      <c r="M356" s="30">
        <v>63000000</v>
      </c>
    </row>
    <row r="357" spans="1:13" ht="15.75" hidden="1" thickBot="1" x14ac:dyDescent="0.3">
      <c r="A357" s="10" t="s">
        <v>14</v>
      </c>
      <c r="B357" s="32"/>
      <c r="C357" s="4"/>
      <c r="D357" s="4">
        <v>63000000</v>
      </c>
      <c r="E357" s="4"/>
      <c r="F357" s="4"/>
      <c r="G357" s="4">
        <v>63000000</v>
      </c>
      <c r="H357" s="4"/>
      <c r="I357" s="4"/>
      <c r="J357" s="4">
        <v>63000000</v>
      </c>
      <c r="K357" s="4"/>
      <c r="L357" s="4"/>
      <c r="M357" s="4">
        <v>63000000</v>
      </c>
    </row>
    <row r="358" spans="1:13" ht="15.75" hidden="1" thickBot="1" x14ac:dyDescent="0.3">
      <c r="A358" s="10" t="s">
        <v>15</v>
      </c>
      <c r="B358" s="32"/>
      <c r="C358" s="4"/>
      <c r="D358" s="4">
        <v>25</v>
      </c>
      <c r="E358" s="4"/>
      <c r="F358" s="4"/>
      <c r="G358" s="4">
        <v>50</v>
      </c>
      <c r="H358" s="4"/>
      <c r="I358" s="4"/>
      <c r="J358" s="4">
        <v>75</v>
      </c>
      <c r="K358" s="4"/>
      <c r="L358" s="4"/>
      <c r="M358" s="4">
        <v>100</v>
      </c>
    </row>
    <row r="359" spans="1:13" hidden="1" x14ac:dyDescent="0.25"/>
    <row r="360" spans="1:13" ht="15.75" hidden="1" thickBot="1" x14ac:dyDescent="0.3"/>
    <row r="361" spans="1:13" ht="20.25" hidden="1" x14ac:dyDescent="0.25">
      <c r="A361" s="217" t="s">
        <v>186</v>
      </c>
      <c r="B361" s="218"/>
      <c r="C361" s="218"/>
      <c r="D361" s="218"/>
      <c r="E361" s="218"/>
      <c r="F361" s="218"/>
      <c r="G361" s="218"/>
      <c r="H361" s="218"/>
      <c r="I361" s="218"/>
      <c r="J361" s="218"/>
      <c r="K361" s="218"/>
      <c r="L361" s="218"/>
      <c r="M361" s="219"/>
    </row>
    <row r="362" spans="1:13" hidden="1" x14ac:dyDescent="0.25">
      <c r="A362" s="20" t="s">
        <v>16</v>
      </c>
      <c r="B362" s="238" t="s">
        <v>187</v>
      </c>
      <c r="C362" s="238"/>
      <c r="D362" s="238"/>
      <c r="E362" s="238"/>
      <c r="F362" s="238"/>
      <c r="G362" s="238"/>
      <c r="H362" s="238"/>
      <c r="I362" s="238"/>
      <c r="J362" s="238"/>
      <c r="K362" s="238"/>
      <c r="L362" s="238"/>
      <c r="M362" s="239"/>
    </row>
    <row r="363" spans="1:13" hidden="1" x14ac:dyDescent="0.25">
      <c r="A363" s="20" t="s">
        <v>19</v>
      </c>
      <c r="B363" s="240" t="s">
        <v>188</v>
      </c>
      <c r="C363" s="240"/>
      <c r="D363" s="240"/>
      <c r="E363" s="240"/>
      <c r="F363" s="240"/>
      <c r="G363" s="240"/>
      <c r="H363" s="240"/>
      <c r="I363" s="240"/>
      <c r="J363" s="240"/>
      <c r="K363" s="240"/>
      <c r="L363" s="240"/>
      <c r="M363" s="241"/>
    </row>
    <row r="364" spans="1:13" hidden="1" x14ac:dyDescent="0.25">
      <c r="A364" s="21"/>
      <c r="M364" s="22"/>
    </row>
    <row r="365" spans="1:13" hidden="1" x14ac:dyDescent="0.25">
      <c r="A365" s="242" t="s">
        <v>21</v>
      </c>
      <c r="B365" s="7" t="s">
        <v>22</v>
      </c>
      <c r="C365" s="240" t="s">
        <v>23</v>
      </c>
      <c r="D365" s="240"/>
      <c r="E365" s="240"/>
      <c r="F365" s="240"/>
      <c r="G365" s="240"/>
      <c r="H365" s="240"/>
      <c r="I365" s="240"/>
      <c r="J365" s="240"/>
      <c r="K365" s="240"/>
      <c r="L365" s="240"/>
      <c r="M365" s="241"/>
    </row>
    <row r="366" spans="1:13" hidden="1" x14ac:dyDescent="0.25">
      <c r="A366" s="242"/>
      <c r="B366" s="7" t="s">
        <v>24</v>
      </c>
      <c r="C366" s="238" t="s">
        <v>189</v>
      </c>
      <c r="D366" s="238"/>
      <c r="E366" s="238"/>
      <c r="F366" s="238"/>
      <c r="G366" s="238"/>
      <c r="H366" s="238"/>
      <c r="I366" s="238"/>
      <c r="J366" s="238"/>
      <c r="K366" s="238"/>
      <c r="L366" s="238"/>
      <c r="M366" s="239"/>
    </row>
    <row r="367" spans="1:13" hidden="1" x14ac:dyDescent="0.25">
      <c r="A367" s="242"/>
      <c r="B367" s="7" t="s">
        <v>26</v>
      </c>
      <c r="C367" s="238" t="s">
        <v>190</v>
      </c>
      <c r="D367" s="238"/>
      <c r="E367" s="238"/>
      <c r="F367" s="238"/>
      <c r="G367" s="238"/>
      <c r="H367" s="238"/>
      <c r="I367" s="238"/>
      <c r="J367" s="238"/>
      <c r="K367" s="238"/>
      <c r="L367" s="238"/>
      <c r="M367" s="239"/>
    </row>
    <row r="368" spans="1:13" ht="45" hidden="1" x14ac:dyDescent="0.25">
      <c r="A368" s="242"/>
      <c r="B368" s="7" t="s">
        <v>28</v>
      </c>
      <c r="C368" s="238" t="s">
        <v>29</v>
      </c>
      <c r="D368" s="238"/>
      <c r="E368" s="238"/>
      <c r="F368" s="238"/>
      <c r="G368" s="238"/>
      <c r="H368" s="238"/>
      <c r="I368" s="238"/>
      <c r="J368" s="238"/>
      <c r="K368" s="238"/>
      <c r="L368" s="238"/>
      <c r="M368" s="239"/>
    </row>
    <row r="369" spans="1:13" ht="15.75" hidden="1" thickBot="1" x14ac:dyDescent="0.3">
      <c r="A369" s="21"/>
      <c r="M369" s="22"/>
    </row>
    <row r="370" spans="1:13" ht="15.75" hidden="1" thickBot="1" x14ac:dyDescent="0.3">
      <c r="A370" s="8" t="s">
        <v>0</v>
      </c>
      <c r="B370" s="9" t="s">
        <v>1</v>
      </c>
      <c r="C370" s="9" t="s">
        <v>2</v>
      </c>
      <c r="D370" s="9" t="s">
        <v>3</v>
      </c>
      <c r="E370" s="9" t="s">
        <v>4</v>
      </c>
      <c r="F370" s="9" t="s">
        <v>5</v>
      </c>
      <c r="G370" s="9" t="s">
        <v>6</v>
      </c>
      <c r="H370" s="9" t="s">
        <v>7</v>
      </c>
      <c r="I370" s="9" t="s">
        <v>8</v>
      </c>
      <c r="J370" s="9" t="s">
        <v>9</v>
      </c>
      <c r="K370" s="9" t="s">
        <v>10</v>
      </c>
      <c r="L370" s="9" t="s">
        <v>11</v>
      </c>
      <c r="M370" s="25" t="s">
        <v>12</v>
      </c>
    </row>
    <row r="371" spans="1:13" ht="15.75" hidden="1" thickBot="1" x14ac:dyDescent="0.3">
      <c r="A371" s="10" t="s">
        <v>13</v>
      </c>
      <c r="B371" s="31"/>
      <c r="C371" s="30"/>
      <c r="D371" s="44">
        <v>2</v>
      </c>
      <c r="E371" s="30"/>
      <c r="F371" s="30"/>
      <c r="G371" s="30">
        <v>10</v>
      </c>
      <c r="H371" s="30"/>
      <c r="I371" s="30"/>
      <c r="J371" s="30">
        <v>10</v>
      </c>
      <c r="K371" s="30"/>
      <c r="L371" s="30"/>
      <c r="M371" s="30">
        <v>10</v>
      </c>
    </row>
    <row r="372" spans="1:13" ht="15.75" hidden="1" thickBot="1" x14ac:dyDescent="0.3">
      <c r="A372" s="10" t="s">
        <v>14</v>
      </c>
      <c r="B372" s="32"/>
      <c r="C372" s="4"/>
      <c r="D372" s="43">
        <v>10</v>
      </c>
      <c r="E372" s="4"/>
      <c r="F372" s="4"/>
      <c r="G372" s="4">
        <v>10</v>
      </c>
      <c r="H372" s="4"/>
      <c r="I372" s="4"/>
      <c r="J372" s="4">
        <v>10</v>
      </c>
      <c r="K372" s="4"/>
      <c r="L372" s="4"/>
      <c r="M372" s="4">
        <v>10</v>
      </c>
    </row>
    <row r="373" spans="1:13" ht="15.75" hidden="1" thickBot="1" x14ac:dyDescent="0.3">
      <c r="A373" s="10" t="s">
        <v>15</v>
      </c>
      <c r="B373" s="32"/>
      <c r="C373" s="4"/>
      <c r="D373" s="45" t="s">
        <v>191</v>
      </c>
      <c r="E373" s="4"/>
      <c r="F373" s="4"/>
      <c r="G373" s="4">
        <v>100</v>
      </c>
      <c r="H373" s="4"/>
      <c r="I373" s="4"/>
      <c r="J373" s="4">
        <v>100</v>
      </c>
      <c r="K373" s="4"/>
      <c r="L373" s="4"/>
      <c r="M373" s="4">
        <v>100</v>
      </c>
    </row>
    <row r="374" spans="1:13" hidden="1" x14ac:dyDescent="0.25"/>
    <row r="375" spans="1:13" ht="15.75" hidden="1" thickBot="1" x14ac:dyDescent="0.3"/>
    <row r="376" spans="1:13" ht="20.25" hidden="1" x14ac:dyDescent="0.25">
      <c r="A376" s="217" t="s">
        <v>192</v>
      </c>
      <c r="B376" s="218"/>
      <c r="C376" s="218"/>
      <c r="D376" s="218"/>
      <c r="E376" s="218"/>
      <c r="F376" s="218"/>
      <c r="G376" s="218"/>
      <c r="H376" s="218"/>
      <c r="I376" s="218"/>
      <c r="J376" s="218"/>
      <c r="K376" s="218"/>
      <c r="L376" s="218"/>
      <c r="M376" s="219"/>
    </row>
    <row r="377" spans="1:13" hidden="1" x14ac:dyDescent="0.25">
      <c r="A377" s="20" t="s">
        <v>16</v>
      </c>
      <c r="B377" s="238" t="s">
        <v>193</v>
      </c>
      <c r="C377" s="238"/>
      <c r="D377" s="238"/>
      <c r="E377" s="238"/>
      <c r="F377" s="238"/>
      <c r="G377" s="238"/>
      <c r="H377" s="238"/>
      <c r="I377" s="238"/>
      <c r="J377" s="238"/>
      <c r="K377" s="238"/>
      <c r="L377" s="238"/>
      <c r="M377" s="239"/>
    </row>
    <row r="378" spans="1:13" hidden="1" x14ac:dyDescent="0.25">
      <c r="A378" s="20" t="s">
        <v>19</v>
      </c>
      <c r="B378" s="240" t="s">
        <v>194</v>
      </c>
      <c r="C378" s="240"/>
      <c r="D378" s="240"/>
      <c r="E378" s="240"/>
      <c r="F378" s="240"/>
      <c r="G378" s="240"/>
      <c r="H378" s="240"/>
      <c r="I378" s="240"/>
      <c r="J378" s="240"/>
      <c r="K378" s="240"/>
      <c r="L378" s="240"/>
      <c r="M378" s="241"/>
    </row>
    <row r="379" spans="1:13" hidden="1" x14ac:dyDescent="0.25">
      <c r="A379" s="21"/>
      <c r="M379" s="22"/>
    </row>
    <row r="380" spans="1:13" hidden="1" x14ac:dyDescent="0.25">
      <c r="A380" s="242" t="s">
        <v>21</v>
      </c>
      <c r="B380" s="7" t="s">
        <v>22</v>
      </c>
      <c r="C380" s="240" t="s">
        <v>23</v>
      </c>
      <c r="D380" s="240"/>
      <c r="E380" s="240"/>
      <c r="F380" s="240"/>
      <c r="G380" s="240"/>
      <c r="H380" s="240"/>
      <c r="I380" s="240"/>
      <c r="J380" s="240"/>
      <c r="K380" s="240"/>
      <c r="L380" s="240"/>
      <c r="M380" s="241"/>
    </row>
    <row r="381" spans="1:13" hidden="1" x14ac:dyDescent="0.25">
      <c r="A381" s="242"/>
      <c r="B381" s="7" t="s">
        <v>24</v>
      </c>
      <c r="C381" s="238" t="s">
        <v>195</v>
      </c>
      <c r="D381" s="238"/>
      <c r="E381" s="238"/>
      <c r="F381" s="238"/>
      <c r="G381" s="238"/>
      <c r="H381" s="238"/>
      <c r="I381" s="238"/>
      <c r="J381" s="238"/>
      <c r="K381" s="238"/>
      <c r="L381" s="238"/>
      <c r="M381" s="239"/>
    </row>
    <row r="382" spans="1:13" hidden="1" x14ac:dyDescent="0.25">
      <c r="A382" s="242"/>
      <c r="B382" s="7" t="s">
        <v>26</v>
      </c>
      <c r="C382" s="238" t="s">
        <v>196</v>
      </c>
      <c r="D382" s="238"/>
      <c r="E382" s="238"/>
      <c r="F382" s="238"/>
      <c r="G382" s="238"/>
      <c r="H382" s="238"/>
      <c r="I382" s="238"/>
      <c r="J382" s="238"/>
      <c r="K382" s="238"/>
      <c r="L382" s="238"/>
      <c r="M382" s="239"/>
    </row>
    <row r="383" spans="1:13" ht="45" hidden="1" x14ac:dyDescent="0.25">
      <c r="A383" s="242"/>
      <c r="B383" s="7" t="s">
        <v>28</v>
      </c>
      <c r="C383" s="238" t="s">
        <v>29</v>
      </c>
      <c r="D383" s="238"/>
      <c r="E383" s="238"/>
      <c r="F383" s="238"/>
      <c r="G383" s="238"/>
      <c r="H383" s="238"/>
      <c r="I383" s="238"/>
      <c r="J383" s="238"/>
      <c r="K383" s="238"/>
      <c r="L383" s="238"/>
      <c r="M383" s="239"/>
    </row>
    <row r="384" spans="1:13" ht="15.75" hidden="1" thickBot="1" x14ac:dyDescent="0.3">
      <c r="A384" s="21"/>
      <c r="M384" s="22"/>
    </row>
    <row r="385" spans="1:13" ht="15.75" hidden="1" thickBot="1" x14ac:dyDescent="0.3">
      <c r="A385" s="8" t="s">
        <v>0</v>
      </c>
      <c r="B385" s="9" t="s">
        <v>1</v>
      </c>
      <c r="C385" s="9" t="s">
        <v>2</v>
      </c>
      <c r="D385" s="9" t="s">
        <v>3</v>
      </c>
      <c r="E385" s="9" t="s">
        <v>4</v>
      </c>
      <c r="F385" s="9" t="s">
        <v>5</v>
      </c>
      <c r="G385" s="9" t="s">
        <v>6</v>
      </c>
      <c r="H385" s="9" t="s">
        <v>7</v>
      </c>
      <c r="I385" s="9" t="s">
        <v>8</v>
      </c>
      <c r="J385" s="9" t="s">
        <v>9</v>
      </c>
      <c r="K385" s="9" t="s">
        <v>10</v>
      </c>
      <c r="L385" s="9" t="s">
        <v>11</v>
      </c>
      <c r="M385" s="25" t="s">
        <v>12</v>
      </c>
    </row>
    <row r="386" spans="1:13" ht="15.75" hidden="1" thickBot="1" x14ac:dyDescent="0.3">
      <c r="A386" s="10" t="s">
        <v>13</v>
      </c>
      <c r="B386" s="31"/>
      <c r="C386" s="30"/>
      <c r="D386" s="44">
        <v>1</v>
      </c>
      <c r="E386" s="30"/>
      <c r="F386" s="30"/>
      <c r="G386" s="30">
        <v>1</v>
      </c>
      <c r="H386" s="30"/>
      <c r="I386" s="30"/>
      <c r="J386" s="30">
        <v>1</v>
      </c>
      <c r="K386" s="30"/>
      <c r="L386" s="30"/>
      <c r="M386" s="30">
        <v>1</v>
      </c>
    </row>
    <row r="387" spans="1:13" ht="15.75" hidden="1" thickBot="1" x14ac:dyDescent="0.3">
      <c r="A387" s="10" t="s">
        <v>14</v>
      </c>
      <c r="B387" s="32"/>
      <c r="C387" s="4"/>
      <c r="D387" s="43">
        <v>1</v>
      </c>
      <c r="E387" s="4"/>
      <c r="F387" s="4"/>
      <c r="G387" s="4">
        <v>1</v>
      </c>
      <c r="H387" s="4"/>
      <c r="I387" s="4"/>
      <c r="J387" s="4">
        <v>1</v>
      </c>
      <c r="K387" s="4"/>
      <c r="L387" s="4"/>
      <c r="M387" s="4">
        <v>1</v>
      </c>
    </row>
    <row r="388" spans="1:13" ht="15.75" hidden="1" thickBot="1" x14ac:dyDescent="0.3">
      <c r="A388" s="10" t="s">
        <v>15</v>
      </c>
      <c r="B388" s="32"/>
      <c r="C388" s="4"/>
      <c r="D388" s="43">
        <v>100</v>
      </c>
      <c r="E388" s="4"/>
      <c r="F388" s="4"/>
      <c r="G388" s="4">
        <v>100</v>
      </c>
      <c r="H388" s="4"/>
      <c r="I388" s="4"/>
      <c r="J388" s="4">
        <v>100</v>
      </c>
      <c r="K388" s="4"/>
      <c r="L388" s="4"/>
      <c r="M388" s="4">
        <v>100</v>
      </c>
    </row>
    <row r="389" spans="1:13" hidden="1" x14ac:dyDescent="0.25"/>
    <row r="390" spans="1:13" ht="15.75" hidden="1" thickBot="1" x14ac:dyDescent="0.3"/>
    <row r="391" spans="1:13" ht="20.25" hidden="1" x14ac:dyDescent="0.25">
      <c r="A391" s="217" t="s">
        <v>197</v>
      </c>
      <c r="B391" s="218"/>
      <c r="C391" s="218"/>
      <c r="D391" s="218"/>
      <c r="E391" s="218"/>
      <c r="F391" s="218"/>
      <c r="G391" s="218"/>
      <c r="H391" s="218"/>
      <c r="I391" s="218"/>
      <c r="J391" s="218"/>
      <c r="K391" s="218"/>
      <c r="L391" s="218"/>
      <c r="M391" s="219"/>
    </row>
    <row r="392" spans="1:13" hidden="1" x14ac:dyDescent="0.25">
      <c r="A392" s="20" t="s">
        <v>16</v>
      </c>
      <c r="B392" s="238" t="s">
        <v>198</v>
      </c>
      <c r="C392" s="238"/>
      <c r="D392" s="238"/>
      <c r="E392" s="238"/>
      <c r="F392" s="238"/>
      <c r="G392" s="238"/>
      <c r="H392" s="238"/>
      <c r="I392" s="238"/>
      <c r="J392" s="238"/>
      <c r="K392" s="238"/>
      <c r="L392" s="238"/>
      <c r="M392" s="239"/>
    </row>
    <row r="393" spans="1:13" ht="26.25" hidden="1" customHeight="1" x14ac:dyDescent="0.25">
      <c r="A393" s="20" t="s">
        <v>19</v>
      </c>
      <c r="B393" s="240" t="s">
        <v>199</v>
      </c>
      <c r="C393" s="240"/>
      <c r="D393" s="240"/>
      <c r="E393" s="240"/>
      <c r="F393" s="240"/>
      <c r="G393" s="240"/>
      <c r="H393" s="240"/>
      <c r="I393" s="240"/>
      <c r="J393" s="240"/>
      <c r="K393" s="240"/>
      <c r="L393" s="240"/>
      <c r="M393" s="241"/>
    </row>
    <row r="394" spans="1:13" hidden="1" x14ac:dyDescent="0.25">
      <c r="A394" s="21"/>
      <c r="M394" s="22"/>
    </row>
    <row r="395" spans="1:13" hidden="1" x14ac:dyDescent="0.25">
      <c r="A395" s="242" t="s">
        <v>21</v>
      </c>
      <c r="B395" s="7" t="s">
        <v>22</v>
      </c>
      <c r="C395" s="240" t="s">
        <v>23</v>
      </c>
      <c r="D395" s="240"/>
      <c r="E395" s="240"/>
      <c r="F395" s="240"/>
      <c r="G395" s="240"/>
      <c r="H395" s="240"/>
      <c r="I395" s="240"/>
      <c r="J395" s="240"/>
      <c r="K395" s="240"/>
      <c r="L395" s="240"/>
      <c r="M395" s="241"/>
    </row>
    <row r="396" spans="1:13" hidden="1" x14ac:dyDescent="0.25">
      <c r="A396" s="242"/>
      <c r="B396" s="7" t="s">
        <v>24</v>
      </c>
      <c r="C396" s="238" t="s">
        <v>200</v>
      </c>
      <c r="D396" s="238"/>
      <c r="E396" s="238"/>
      <c r="F396" s="238"/>
      <c r="G396" s="238"/>
      <c r="H396" s="238"/>
      <c r="I396" s="238"/>
      <c r="J396" s="238"/>
      <c r="K396" s="238"/>
      <c r="L396" s="238"/>
      <c r="M396" s="239"/>
    </row>
    <row r="397" spans="1:13" hidden="1" x14ac:dyDescent="0.25">
      <c r="A397" s="242"/>
      <c r="B397" s="7" t="s">
        <v>26</v>
      </c>
      <c r="C397" s="238" t="s">
        <v>201</v>
      </c>
      <c r="D397" s="238"/>
      <c r="E397" s="238"/>
      <c r="F397" s="238"/>
      <c r="G397" s="238"/>
      <c r="H397" s="238"/>
      <c r="I397" s="238"/>
      <c r="J397" s="238"/>
      <c r="K397" s="238"/>
      <c r="L397" s="238"/>
      <c r="M397" s="239"/>
    </row>
    <row r="398" spans="1:13" ht="45" hidden="1" x14ac:dyDescent="0.25">
      <c r="A398" s="242"/>
      <c r="B398" s="7" t="s">
        <v>28</v>
      </c>
      <c r="C398" s="238" t="s">
        <v>29</v>
      </c>
      <c r="D398" s="238"/>
      <c r="E398" s="238"/>
      <c r="F398" s="238"/>
      <c r="G398" s="238"/>
      <c r="H398" s="238"/>
      <c r="I398" s="238"/>
      <c r="J398" s="238"/>
      <c r="K398" s="238"/>
      <c r="L398" s="238"/>
      <c r="M398" s="239"/>
    </row>
    <row r="399" spans="1:13" ht="15.75" hidden="1" thickBot="1" x14ac:dyDescent="0.3">
      <c r="A399" s="21"/>
      <c r="M399" s="22"/>
    </row>
    <row r="400" spans="1:13" ht="15.75" hidden="1" thickBot="1" x14ac:dyDescent="0.3">
      <c r="A400" s="8" t="s">
        <v>0</v>
      </c>
      <c r="B400" s="9" t="s">
        <v>1</v>
      </c>
      <c r="C400" s="9" t="s">
        <v>2</v>
      </c>
      <c r="D400" s="9" t="s">
        <v>3</v>
      </c>
      <c r="E400" s="9" t="s">
        <v>4</v>
      </c>
      <c r="F400" s="9" t="s">
        <v>5</v>
      </c>
      <c r="G400" s="9" t="s">
        <v>6</v>
      </c>
      <c r="H400" s="9" t="s">
        <v>7</v>
      </c>
      <c r="I400" s="9" t="s">
        <v>8</v>
      </c>
      <c r="J400" s="9" t="s">
        <v>9</v>
      </c>
      <c r="K400" s="9" t="s">
        <v>10</v>
      </c>
      <c r="L400" s="9" t="s">
        <v>11</v>
      </c>
      <c r="M400" s="25" t="s">
        <v>12</v>
      </c>
    </row>
    <row r="401" spans="1:13" ht="15.75" hidden="1" thickBot="1" x14ac:dyDescent="0.3">
      <c r="A401" s="10" t="s">
        <v>13</v>
      </c>
      <c r="B401" s="31"/>
      <c r="C401" s="30"/>
      <c r="D401" s="44">
        <v>0</v>
      </c>
      <c r="E401" s="30"/>
      <c r="F401" s="30"/>
      <c r="G401" s="30">
        <v>2</v>
      </c>
      <c r="H401" s="30"/>
      <c r="I401" s="30"/>
      <c r="J401" s="30">
        <v>3</v>
      </c>
      <c r="K401" s="30"/>
      <c r="L401" s="30"/>
      <c r="M401" s="30">
        <v>4</v>
      </c>
    </row>
    <row r="402" spans="1:13" ht="15.75" hidden="1" thickBot="1" x14ac:dyDescent="0.3">
      <c r="A402" s="10" t="s">
        <v>14</v>
      </c>
      <c r="B402" s="32"/>
      <c r="C402" s="4"/>
      <c r="D402" s="43">
        <v>4</v>
      </c>
      <c r="E402" s="4"/>
      <c r="F402" s="4"/>
      <c r="G402" s="4">
        <v>4</v>
      </c>
      <c r="H402" s="4"/>
      <c r="I402" s="4"/>
      <c r="J402" s="4">
        <v>4</v>
      </c>
      <c r="K402" s="4"/>
      <c r="L402" s="4"/>
      <c r="M402" s="4">
        <v>4</v>
      </c>
    </row>
    <row r="403" spans="1:13" ht="15.75" hidden="1" thickBot="1" x14ac:dyDescent="0.3">
      <c r="A403" s="10" t="s">
        <v>15</v>
      </c>
      <c r="B403" s="32"/>
      <c r="C403" s="4"/>
      <c r="D403" s="43">
        <v>0</v>
      </c>
      <c r="E403" s="4"/>
      <c r="F403" s="4"/>
      <c r="G403" s="4">
        <v>50</v>
      </c>
      <c r="H403" s="4"/>
      <c r="I403" s="4"/>
      <c r="J403" s="4">
        <v>75</v>
      </c>
      <c r="K403" s="4"/>
      <c r="L403" s="4"/>
      <c r="M403" s="4">
        <v>100</v>
      </c>
    </row>
    <row r="404" spans="1:13" hidden="1" x14ac:dyDescent="0.25"/>
    <row r="405" spans="1:13" ht="15.75" hidden="1" thickBot="1" x14ac:dyDescent="0.3"/>
    <row r="406" spans="1:13" ht="20.25" hidden="1" x14ac:dyDescent="0.25">
      <c r="A406" s="217" t="s">
        <v>202</v>
      </c>
      <c r="B406" s="218"/>
      <c r="C406" s="218"/>
      <c r="D406" s="218"/>
      <c r="E406" s="218"/>
      <c r="F406" s="218"/>
      <c r="G406" s="218"/>
      <c r="H406" s="218"/>
      <c r="I406" s="218"/>
      <c r="J406" s="218"/>
      <c r="K406" s="218"/>
      <c r="L406" s="218"/>
      <c r="M406" s="219"/>
    </row>
    <row r="407" spans="1:13" hidden="1" x14ac:dyDescent="0.25">
      <c r="A407" s="20" t="s">
        <v>16</v>
      </c>
      <c r="B407" s="238" t="s">
        <v>203</v>
      </c>
      <c r="C407" s="238"/>
      <c r="D407" s="238"/>
      <c r="E407" s="238"/>
      <c r="F407" s="238"/>
      <c r="G407" s="238"/>
      <c r="H407" s="238"/>
      <c r="I407" s="238"/>
      <c r="J407" s="238"/>
      <c r="K407" s="238"/>
      <c r="L407" s="238"/>
      <c r="M407" s="239"/>
    </row>
    <row r="408" spans="1:13" hidden="1" x14ac:dyDescent="0.25">
      <c r="A408" s="20" t="s">
        <v>19</v>
      </c>
      <c r="B408" s="240" t="s">
        <v>204</v>
      </c>
      <c r="C408" s="240"/>
      <c r="D408" s="240"/>
      <c r="E408" s="240"/>
      <c r="F408" s="240"/>
      <c r="G408" s="240"/>
      <c r="H408" s="240"/>
      <c r="I408" s="240"/>
      <c r="J408" s="240"/>
      <c r="K408" s="240"/>
      <c r="L408" s="240"/>
      <c r="M408" s="241"/>
    </row>
    <row r="409" spans="1:13" hidden="1" x14ac:dyDescent="0.25">
      <c r="A409" s="21"/>
      <c r="M409" s="22"/>
    </row>
    <row r="410" spans="1:13" hidden="1" x14ac:dyDescent="0.25">
      <c r="A410" s="242" t="s">
        <v>21</v>
      </c>
      <c r="B410" s="7" t="s">
        <v>22</v>
      </c>
      <c r="C410" s="240" t="s">
        <v>23</v>
      </c>
      <c r="D410" s="240"/>
      <c r="E410" s="240"/>
      <c r="F410" s="240"/>
      <c r="G410" s="240"/>
      <c r="H410" s="240"/>
      <c r="I410" s="240"/>
      <c r="J410" s="240"/>
      <c r="K410" s="240"/>
      <c r="L410" s="240"/>
      <c r="M410" s="241"/>
    </row>
    <row r="411" spans="1:13" hidden="1" x14ac:dyDescent="0.25">
      <c r="A411" s="242"/>
      <c r="B411" s="7" t="s">
        <v>24</v>
      </c>
      <c r="C411" s="238" t="s">
        <v>205</v>
      </c>
      <c r="D411" s="238"/>
      <c r="E411" s="238"/>
      <c r="F411" s="238"/>
      <c r="G411" s="238"/>
      <c r="H411" s="238"/>
      <c r="I411" s="238"/>
      <c r="J411" s="238"/>
      <c r="K411" s="238"/>
      <c r="L411" s="238"/>
      <c r="M411" s="239"/>
    </row>
    <row r="412" spans="1:13" hidden="1" x14ac:dyDescent="0.25">
      <c r="A412" s="242"/>
      <c r="B412" s="7" t="s">
        <v>26</v>
      </c>
      <c r="C412" s="238" t="s">
        <v>206</v>
      </c>
      <c r="D412" s="238"/>
      <c r="E412" s="238"/>
      <c r="F412" s="238"/>
      <c r="G412" s="238"/>
      <c r="H412" s="238"/>
      <c r="I412" s="238"/>
      <c r="J412" s="238"/>
      <c r="K412" s="238"/>
      <c r="L412" s="238"/>
      <c r="M412" s="239"/>
    </row>
    <row r="413" spans="1:13" ht="45" hidden="1" x14ac:dyDescent="0.25">
      <c r="A413" s="242"/>
      <c r="B413" s="7" t="s">
        <v>28</v>
      </c>
      <c r="C413" s="238" t="s">
        <v>29</v>
      </c>
      <c r="D413" s="238"/>
      <c r="E413" s="238"/>
      <c r="F413" s="238"/>
      <c r="G413" s="238"/>
      <c r="H413" s="238"/>
      <c r="I413" s="238"/>
      <c r="J413" s="238"/>
      <c r="K413" s="238"/>
      <c r="L413" s="238"/>
      <c r="M413" s="239"/>
    </row>
    <row r="414" spans="1:13" ht="15.75" hidden="1" thickBot="1" x14ac:dyDescent="0.3">
      <c r="A414" s="21"/>
      <c r="M414" s="22"/>
    </row>
    <row r="415" spans="1:13" ht="15.75" hidden="1" thickBot="1" x14ac:dyDescent="0.3">
      <c r="A415" s="8" t="s">
        <v>0</v>
      </c>
      <c r="B415" s="9" t="s">
        <v>1</v>
      </c>
      <c r="C415" s="9" t="s">
        <v>2</v>
      </c>
      <c r="D415" s="9" t="s">
        <v>3</v>
      </c>
      <c r="E415" s="9" t="s">
        <v>4</v>
      </c>
      <c r="F415" s="9" t="s">
        <v>5</v>
      </c>
      <c r="G415" s="9" t="s">
        <v>6</v>
      </c>
      <c r="H415" s="9" t="s">
        <v>7</v>
      </c>
      <c r="I415" s="9" t="s">
        <v>8</v>
      </c>
      <c r="J415" s="9" t="s">
        <v>9</v>
      </c>
      <c r="K415" s="9" t="s">
        <v>10</v>
      </c>
      <c r="L415" s="9" t="s">
        <v>11</v>
      </c>
      <c r="M415" s="25" t="s">
        <v>12</v>
      </c>
    </row>
    <row r="416" spans="1:13" ht="15.75" hidden="1" thickBot="1" x14ac:dyDescent="0.3">
      <c r="A416" s="10" t="s">
        <v>13</v>
      </c>
      <c r="B416" s="31"/>
      <c r="C416" s="30"/>
      <c r="D416" s="44">
        <v>1</v>
      </c>
      <c r="E416" s="30"/>
      <c r="F416" s="30"/>
      <c r="G416" s="30">
        <v>2</v>
      </c>
      <c r="H416" s="30"/>
      <c r="I416" s="30"/>
      <c r="J416" s="30">
        <v>3</v>
      </c>
      <c r="K416" s="30"/>
      <c r="L416" s="30"/>
      <c r="M416" s="30">
        <v>3</v>
      </c>
    </row>
    <row r="417" spans="1:13" ht="15.75" hidden="1" thickBot="1" x14ac:dyDescent="0.3">
      <c r="A417" s="10" t="s">
        <v>14</v>
      </c>
      <c r="B417" s="32"/>
      <c r="C417" s="4"/>
      <c r="D417" s="43">
        <v>3</v>
      </c>
      <c r="E417" s="4"/>
      <c r="F417" s="4"/>
      <c r="G417" s="4">
        <v>3</v>
      </c>
      <c r="H417" s="4"/>
      <c r="I417" s="4"/>
      <c r="J417" s="4">
        <v>3</v>
      </c>
      <c r="K417" s="4"/>
      <c r="L417" s="4"/>
      <c r="M417" s="4">
        <v>3</v>
      </c>
    </row>
    <row r="418" spans="1:13" ht="15.75" hidden="1" thickBot="1" x14ac:dyDescent="0.3">
      <c r="A418" s="10" t="s">
        <v>15</v>
      </c>
      <c r="B418" s="32"/>
      <c r="C418" s="4"/>
      <c r="D418" s="43">
        <v>33.33</v>
      </c>
      <c r="E418" s="4"/>
      <c r="F418" s="4"/>
      <c r="G418" s="4">
        <v>66.66</v>
      </c>
      <c r="H418" s="4"/>
      <c r="I418" s="4"/>
      <c r="J418" s="4">
        <v>100</v>
      </c>
      <c r="K418" s="4"/>
      <c r="L418" s="4"/>
      <c r="M418" s="4">
        <v>100</v>
      </c>
    </row>
    <row r="419" spans="1:13" hidden="1" x14ac:dyDescent="0.25"/>
    <row r="420" spans="1:13" ht="15.75" hidden="1" thickBot="1" x14ac:dyDescent="0.3"/>
    <row r="421" spans="1:13" ht="20.25" hidden="1" x14ac:dyDescent="0.25">
      <c r="A421" s="217" t="s">
        <v>207</v>
      </c>
      <c r="B421" s="218"/>
      <c r="C421" s="218"/>
      <c r="D421" s="218"/>
      <c r="E421" s="218"/>
      <c r="F421" s="218"/>
      <c r="G421" s="218"/>
      <c r="H421" s="218"/>
      <c r="I421" s="218"/>
      <c r="J421" s="218"/>
      <c r="K421" s="218"/>
      <c r="L421" s="218"/>
      <c r="M421" s="219"/>
    </row>
    <row r="422" spans="1:13" hidden="1" x14ac:dyDescent="0.25">
      <c r="A422" s="20" t="s">
        <v>16</v>
      </c>
      <c r="B422" s="238" t="s">
        <v>208</v>
      </c>
      <c r="C422" s="238"/>
      <c r="D422" s="238"/>
      <c r="E422" s="238"/>
      <c r="F422" s="238"/>
      <c r="G422" s="238"/>
      <c r="H422" s="238"/>
      <c r="I422" s="238"/>
      <c r="J422" s="238"/>
      <c r="K422" s="238"/>
      <c r="L422" s="238"/>
      <c r="M422" s="239"/>
    </row>
    <row r="423" spans="1:13" hidden="1" x14ac:dyDescent="0.25">
      <c r="A423" s="20" t="s">
        <v>19</v>
      </c>
      <c r="B423" s="240" t="s">
        <v>209</v>
      </c>
      <c r="C423" s="240"/>
      <c r="D423" s="240"/>
      <c r="E423" s="240"/>
      <c r="F423" s="240"/>
      <c r="G423" s="240"/>
      <c r="H423" s="240"/>
      <c r="I423" s="240"/>
      <c r="J423" s="240"/>
      <c r="K423" s="240"/>
      <c r="L423" s="240"/>
      <c r="M423" s="241"/>
    </row>
    <row r="424" spans="1:13" hidden="1" x14ac:dyDescent="0.25">
      <c r="A424" s="21"/>
      <c r="M424" s="22"/>
    </row>
    <row r="425" spans="1:13" hidden="1" x14ac:dyDescent="0.25">
      <c r="A425" s="242" t="s">
        <v>21</v>
      </c>
      <c r="B425" s="7" t="s">
        <v>22</v>
      </c>
      <c r="C425" s="240" t="s">
        <v>23</v>
      </c>
      <c r="D425" s="240"/>
      <c r="E425" s="240"/>
      <c r="F425" s="240"/>
      <c r="G425" s="240"/>
      <c r="H425" s="240"/>
      <c r="I425" s="240"/>
      <c r="J425" s="240"/>
      <c r="K425" s="240"/>
      <c r="L425" s="240"/>
      <c r="M425" s="241"/>
    </row>
    <row r="426" spans="1:13" hidden="1" x14ac:dyDescent="0.25">
      <c r="A426" s="242"/>
      <c r="B426" s="7" t="s">
        <v>24</v>
      </c>
      <c r="C426" s="238" t="s">
        <v>210</v>
      </c>
      <c r="D426" s="238"/>
      <c r="E426" s="238"/>
      <c r="F426" s="238"/>
      <c r="G426" s="238"/>
      <c r="H426" s="238"/>
      <c r="I426" s="238"/>
      <c r="J426" s="238"/>
      <c r="K426" s="238"/>
      <c r="L426" s="238"/>
      <c r="M426" s="239"/>
    </row>
    <row r="427" spans="1:13" hidden="1" x14ac:dyDescent="0.25">
      <c r="A427" s="242"/>
      <c r="B427" s="7" t="s">
        <v>26</v>
      </c>
      <c r="C427" s="238" t="s">
        <v>211</v>
      </c>
      <c r="D427" s="238"/>
      <c r="E427" s="238"/>
      <c r="F427" s="238"/>
      <c r="G427" s="238"/>
      <c r="H427" s="238"/>
      <c r="I427" s="238"/>
      <c r="J427" s="238"/>
      <c r="K427" s="238"/>
      <c r="L427" s="238"/>
      <c r="M427" s="239"/>
    </row>
    <row r="428" spans="1:13" ht="45" hidden="1" x14ac:dyDescent="0.25">
      <c r="A428" s="242"/>
      <c r="B428" s="7" t="s">
        <v>28</v>
      </c>
      <c r="C428" s="238" t="s">
        <v>29</v>
      </c>
      <c r="D428" s="238"/>
      <c r="E428" s="238"/>
      <c r="F428" s="238"/>
      <c r="G428" s="238"/>
      <c r="H428" s="238"/>
      <c r="I428" s="238"/>
      <c r="J428" s="238"/>
      <c r="K428" s="238"/>
      <c r="L428" s="238"/>
      <c r="M428" s="239"/>
    </row>
    <row r="429" spans="1:13" ht="15.75" hidden="1" thickBot="1" x14ac:dyDescent="0.3">
      <c r="A429" s="21"/>
      <c r="M429" s="22"/>
    </row>
    <row r="430" spans="1:13" ht="15.75" hidden="1" thickBot="1" x14ac:dyDescent="0.3">
      <c r="A430" s="8" t="s">
        <v>0</v>
      </c>
      <c r="B430" s="9" t="s">
        <v>1</v>
      </c>
      <c r="C430" s="9" t="s">
        <v>2</v>
      </c>
      <c r="D430" s="9" t="s">
        <v>3</v>
      </c>
      <c r="E430" s="9" t="s">
        <v>4</v>
      </c>
      <c r="F430" s="9" t="s">
        <v>5</v>
      </c>
      <c r="G430" s="9" t="s">
        <v>6</v>
      </c>
      <c r="H430" s="9" t="s">
        <v>7</v>
      </c>
      <c r="I430" s="9" t="s">
        <v>8</v>
      </c>
      <c r="J430" s="9" t="s">
        <v>9</v>
      </c>
      <c r="K430" s="9" t="s">
        <v>10</v>
      </c>
      <c r="L430" s="9" t="s">
        <v>11</v>
      </c>
      <c r="M430" s="25" t="s">
        <v>12</v>
      </c>
    </row>
    <row r="431" spans="1:13" ht="15.75" hidden="1" thickBot="1" x14ac:dyDescent="0.3">
      <c r="A431" s="10" t="s">
        <v>13</v>
      </c>
      <c r="B431" s="31"/>
      <c r="C431" s="30"/>
      <c r="D431" s="44">
        <v>1</v>
      </c>
      <c r="E431" s="30"/>
      <c r="F431" s="30"/>
      <c r="G431" s="30">
        <v>1</v>
      </c>
      <c r="H431" s="30"/>
      <c r="I431" s="30"/>
      <c r="J431" s="30">
        <v>2</v>
      </c>
      <c r="K431" s="30"/>
      <c r="L431" s="30"/>
      <c r="M431" s="30">
        <v>2</v>
      </c>
    </row>
    <row r="432" spans="1:13" ht="15.75" hidden="1" thickBot="1" x14ac:dyDescent="0.3">
      <c r="A432" s="10" t="s">
        <v>14</v>
      </c>
      <c r="B432" s="32"/>
      <c r="C432" s="4"/>
      <c r="D432" s="43">
        <v>2</v>
      </c>
      <c r="E432" s="4"/>
      <c r="F432" s="4"/>
      <c r="G432" s="4">
        <v>2</v>
      </c>
      <c r="H432" s="4"/>
      <c r="I432" s="4"/>
      <c r="J432" s="4">
        <v>2</v>
      </c>
      <c r="K432" s="4"/>
      <c r="L432" s="4"/>
      <c r="M432" s="4">
        <v>2</v>
      </c>
    </row>
    <row r="433" spans="1:13" ht="15.75" hidden="1" thickBot="1" x14ac:dyDescent="0.3">
      <c r="A433" s="10" t="s">
        <v>15</v>
      </c>
      <c r="B433" s="32"/>
      <c r="C433" s="4"/>
      <c r="D433" s="43">
        <v>50</v>
      </c>
      <c r="E433" s="4"/>
      <c r="F433" s="4"/>
      <c r="G433" s="4">
        <v>50</v>
      </c>
      <c r="H433" s="4"/>
      <c r="I433" s="4"/>
      <c r="J433" s="4">
        <v>100</v>
      </c>
      <c r="K433" s="4"/>
      <c r="L433" s="4"/>
      <c r="M433" s="4">
        <v>100</v>
      </c>
    </row>
  </sheetData>
  <mergeCells count="232">
    <mergeCell ref="A1:M1"/>
    <mergeCell ref="B2:M2"/>
    <mergeCell ref="B3:M3"/>
    <mergeCell ref="A5:A8"/>
    <mergeCell ref="C5:M5"/>
    <mergeCell ref="C6:M6"/>
    <mergeCell ref="C7:M7"/>
    <mergeCell ref="C8:M8"/>
    <mergeCell ref="A31:M31"/>
    <mergeCell ref="B32:M32"/>
    <mergeCell ref="B33:M33"/>
    <mergeCell ref="A35:A38"/>
    <mergeCell ref="C35:M35"/>
    <mergeCell ref="C36:M36"/>
    <mergeCell ref="C37:M37"/>
    <mergeCell ref="C38:M38"/>
    <mergeCell ref="A16:M16"/>
    <mergeCell ref="B17:M17"/>
    <mergeCell ref="B18:M18"/>
    <mergeCell ref="A20:A23"/>
    <mergeCell ref="C20:M20"/>
    <mergeCell ref="C21:M21"/>
    <mergeCell ref="C22:M22"/>
    <mergeCell ref="C23:M23"/>
    <mergeCell ref="A61:M61"/>
    <mergeCell ref="B62:M62"/>
    <mergeCell ref="B63:M63"/>
    <mergeCell ref="A65:A68"/>
    <mergeCell ref="C65:M65"/>
    <mergeCell ref="C66:M66"/>
    <mergeCell ref="C67:M67"/>
    <mergeCell ref="C68:M68"/>
    <mergeCell ref="A46:M46"/>
    <mergeCell ref="B47:M47"/>
    <mergeCell ref="B48:M48"/>
    <mergeCell ref="A50:A53"/>
    <mergeCell ref="C50:M50"/>
    <mergeCell ref="C51:M51"/>
    <mergeCell ref="C52:M52"/>
    <mergeCell ref="C53:M53"/>
    <mergeCell ref="A91:M91"/>
    <mergeCell ref="B92:M92"/>
    <mergeCell ref="B93:M93"/>
    <mergeCell ref="A95:A98"/>
    <mergeCell ref="C95:M95"/>
    <mergeCell ref="C96:M96"/>
    <mergeCell ref="C97:M97"/>
    <mergeCell ref="C98:M98"/>
    <mergeCell ref="A76:M76"/>
    <mergeCell ref="B77:M77"/>
    <mergeCell ref="B78:M78"/>
    <mergeCell ref="A80:A83"/>
    <mergeCell ref="C80:M80"/>
    <mergeCell ref="C81:M81"/>
    <mergeCell ref="C82:M82"/>
    <mergeCell ref="C83:M83"/>
    <mergeCell ref="A121:M121"/>
    <mergeCell ref="B122:M122"/>
    <mergeCell ref="B123:M123"/>
    <mergeCell ref="A125:A128"/>
    <mergeCell ref="C125:M125"/>
    <mergeCell ref="C126:M126"/>
    <mergeCell ref="C127:M127"/>
    <mergeCell ref="C128:M128"/>
    <mergeCell ref="A106:M106"/>
    <mergeCell ref="B107:M107"/>
    <mergeCell ref="B108:M108"/>
    <mergeCell ref="A110:A113"/>
    <mergeCell ref="C110:M110"/>
    <mergeCell ref="C111:M111"/>
    <mergeCell ref="C112:M112"/>
    <mergeCell ref="C113:M113"/>
    <mergeCell ref="A151:M151"/>
    <mergeCell ref="B152:M152"/>
    <mergeCell ref="B153:M153"/>
    <mergeCell ref="A155:A158"/>
    <mergeCell ref="C155:M155"/>
    <mergeCell ref="C156:M156"/>
    <mergeCell ref="C157:M157"/>
    <mergeCell ref="C158:M158"/>
    <mergeCell ref="A136:M136"/>
    <mergeCell ref="B137:M137"/>
    <mergeCell ref="B138:M138"/>
    <mergeCell ref="A140:A143"/>
    <mergeCell ref="C140:M140"/>
    <mergeCell ref="C141:M141"/>
    <mergeCell ref="C142:M142"/>
    <mergeCell ref="C143:M143"/>
    <mergeCell ref="A181:M181"/>
    <mergeCell ref="B182:M182"/>
    <mergeCell ref="B183:M183"/>
    <mergeCell ref="A185:A188"/>
    <mergeCell ref="C185:M185"/>
    <mergeCell ref="C186:M186"/>
    <mergeCell ref="C187:M187"/>
    <mergeCell ref="C188:M188"/>
    <mergeCell ref="A166:M166"/>
    <mergeCell ref="B167:M167"/>
    <mergeCell ref="B168:M168"/>
    <mergeCell ref="A170:A173"/>
    <mergeCell ref="C170:M170"/>
    <mergeCell ref="C171:M171"/>
    <mergeCell ref="C172:M172"/>
    <mergeCell ref="C173:M173"/>
    <mergeCell ref="A211:M211"/>
    <mergeCell ref="B212:M212"/>
    <mergeCell ref="B213:M213"/>
    <mergeCell ref="A215:A218"/>
    <mergeCell ref="C215:M215"/>
    <mergeCell ref="C216:M216"/>
    <mergeCell ref="C217:M217"/>
    <mergeCell ref="C218:M218"/>
    <mergeCell ref="A196:M196"/>
    <mergeCell ref="B197:M197"/>
    <mergeCell ref="B198:M198"/>
    <mergeCell ref="A200:A203"/>
    <mergeCell ref="C200:M200"/>
    <mergeCell ref="C201:M201"/>
    <mergeCell ref="C202:M202"/>
    <mergeCell ref="C203:M203"/>
    <mergeCell ref="A241:M241"/>
    <mergeCell ref="B242:M242"/>
    <mergeCell ref="B243:M243"/>
    <mergeCell ref="A245:A248"/>
    <mergeCell ref="C245:M245"/>
    <mergeCell ref="C246:M246"/>
    <mergeCell ref="C247:M247"/>
    <mergeCell ref="C248:M248"/>
    <mergeCell ref="A226:M226"/>
    <mergeCell ref="B227:M227"/>
    <mergeCell ref="B228:M228"/>
    <mergeCell ref="A230:A233"/>
    <mergeCell ref="C230:M230"/>
    <mergeCell ref="C231:M231"/>
    <mergeCell ref="C232:M232"/>
    <mergeCell ref="C233:M233"/>
    <mergeCell ref="A271:M271"/>
    <mergeCell ref="B272:M272"/>
    <mergeCell ref="B273:M273"/>
    <mergeCell ref="A275:A278"/>
    <mergeCell ref="C275:M275"/>
    <mergeCell ref="C276:M276"/>
    <mergeCell ref="C277:M277"/>
    <mergeCell ref="C278:M278"/>
    <mergeCell ref="A256:M256"/>
    <mergeCell ref="B257:M257"/>
    <mergeCell ref="B258:M258"/>
    <mergeCell ref="A260:A263"/>
    <mergeCell ref="C260:M260"/>
    <mergeCell ref="C261:M261"/>
    <mergeCell ref="C262:M262"/>
    <mergeCell ref="C263:M263"/>
    <mergeCell ref="A301:M301"/>
    <mergeCell ref="B302:M302"/>
    <mergeCell ref="B303:M303"/>
    <mergeCell ref="A305:A308"/>
    <mergeCell ref="C305:M305"/>
    <mergeCell ref="C306:M306"/>
    <mergeCell ref="C307:M307"/>
    <mergeCell ref="C308:M308"/>
    <mergeCell ref="A286:M286"/>
    <mergeCell ref="B287:M287"/>
    <mergeCell ref="B288:M288"/>
    <mergeCell ref="A290:A293"/>
    <mergeCell ref="C290:M290"/>
    <mergeCell ref="C291:M291"/>
    <mergeCell ref="C292:M292"/>
    <mergeCell ref="C293:M293"/>
    <mergeCell ref="A331:M331"/>
    <mergeCell ref="B332:M332"/>
    <mergeCell ref="B333:M333"/>
    <mergeCell ref="A335:A338"/>
    <mergeCell ref="C335:M335"/>
    <mergeCell ref="C336:M336"/>
    <mergeCell ref="C337:M337"/>
    <mergeCell ref="C338:M338"/>
    <mergeCell ref="A316:M316"/>
    <mergeCell ref="B317:M317"/>
    <mergeCell ref="B318:M318"/>
    <mergeCell ref="A320:A323"/>
    <mergeCell ref="C320:M320"/>
    <mergeCell ref="C321:M321"/>
    <mergeCell ref="C322:M322"/>
    <mergeCell ref="C323:M323"/>
    <mergeCell ref="A361:M361"/>
    <mergeCell ref="B362:M362"/>
    <mergeCell ref="B363:M363"/>
    <mergeCell ref="A365:A368"/>
    <mergeCell ref="C365:M365"/>
    <mergeCell ref="C366:M366"/>
    <mergeCell ref="C367:M367"/>
    <mergeCell ref="C368:M368"/>
    <mergeCell ref="A346:M346"/>
    <mergeCell ref="B347:M347"/>
    <mergeCell ref="B348:M348"/>
    <mergeCell ref="A350:A353"/>
    <mergeCell ref="C350:M350"/>
    <mergeCell ref="C351:M351"/>
    <mergeCell ref="C352:M352"/>
    <mergeCell ref="C353:M353"/>
    <mergeCell ref="A391:M391"/>
    <mergeCell ref="B392:M392"/>
    <mergeCell ref="B393:M393"/>
    <mergeCell ref="A395:A398"/>
    <mergeCell ref="C395:M395"/>
    <mergeCell ref="C396:M396"/>
    <mergeCell ref="C397:M397"/>
    <mergeCell ref="C398:M398"/>
    <mergeCell ref="A376:M376"/>
    <mergeCell ref="B377:M377"/>
    <mergeCell ref="B378:M378"/>
    <mergeCell ref="A380:A383"/>
    <mergeCell ref="C380:M380"/>
    <mergeCell ref="C381:M381"/>
    <mergeCell ref="C382:M382"/>
    <mergeCell ref="C383:M383"/>
    <mergeCell ref="A421:M421"/>
    <mergeCell ref="B422:M422"/>
    <mergeCell ref="B423:M423"/>
    <mergeCell ref="A425:A428"/>
    <mergeCell ref="C425:M425"/>
    <mergeCell ref="C426:M426"/>
    <mergeCell ref="C427:M427"/>
    <mergeCell ref="C428:M428"/>
    <mergeCell ref="A406:M406"/>
    <mergeCell ref="B407:M407"/>
    <mergeCell ref="B408:M408"/>
    <mergeCell ref="A410:A413"/>
    <mergeCell ref="C410:M410"/>
    <mergeCell ref="C411:M411"/>
    <mergeCell ref="C412:M412"/>
    <mergeCell ref="C413:M413"/>
  </mergeCells>
  <pageMargins left="0.25" right="0.25" top="0.75" bottom="0.75" header="0.3" footer="0.3"/>
  <pageSetup paperSize="9" scale="90" orientation="landscape" horizontalDpi="360" verticalDpi="36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9C4861-6006-4146-8D78-90922A0426D8}">
  <dimension ref="A1:N13"/>
  <sheetViews>
    <sheetView zoomScaleNormal="100" workbookViewId="0">
      <selection activeCell="C9" sqref="C9"/>
    </sheetView>
  </sheetViews>
  <sheetFormatPr baseColWidth="10" defaultRowHeight="15" x14ac:dyDescent="0.25"/>
  <cols>
    <col min="1" max="1" width="17" style="6" bestFit="1" customWidth="1"/>
    <col min="2" max="2" width="15" style="6" customWidth="1"/>
    <col min="3" max="13" width="11.42578125" style="6"/>
  </cols>
  <sheetData>
    <row r="1" spans="1:14" ht="20.25" x14ac:dyDescent="0.25">
      <c r="A1" s="257" t="s">
        <v>80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9"/>
    </row>
    <row r="2" spans="1:14" ht="15" customHeight="1" x14ac:dyDescent="0.25">
      <c r="A2" s="20" t="s">
        <v>16</v>
      </c>
      <c r="B2" s="238" t="s">
        <v>75</v>
      </c>
      <c r="C2" s="238"/>
      <c r="D2" s="238"/>
      <c r="E2" s="238"/>
      <c r="F2" s="238"/>
      <c r="G2" s="238"/>
      <c r="H2" s="238"/>
      <c r="I2" s="238"/>
      <c r="J2" s="238"/>
      <c r="K2" s="238"/>
      <c r="L2" s="238"/>
      <c r="M2" s="238"/>
      <c r="N2" s="239"/>
    </row>
    <row r="3" spans="1:14" ht="31.5" customHeight="1" thickBot="1" x14ac:dyDescent="0.3">
      <c r="A3" s="141" t="s">
        <v>19</v>
      </c>
      <c r="B3" s="251" t="s">
        <v>76</v>
      </c>
      <c r="C3" s="251"/>
      <c r="D3" s="251"/>
      <c r="E3" s="251"/>
      <c r="F3" s="251"/>
      <c r="G3" s="251"/>
      <c r="H3" s="251"/>
      <c r="I3" s="251"/>
      <c r="J3" s="251"/>
      <c r="K3" s="251"/>
      <c r="L3" s="251"/>
      <c r="M3" s="251"/>
      <c r="N3" s="252"/>
    </row>
    <row r="4" spans="1:14" ht="15.75" thickBot="1" x14ac:dyDescent="0.3">
      <c r="A4" s="21"/>
      <c r="N4" s="145"/>
    </row>
    <row r="5" spans="1:14" ht="15" customHeight="1" x14ac:dyDescent="0.25">
      <c r="A5" s="268" t="s">
        <v>21</v>
      </c>
      <c r="B5" s="142" t="s">
        <v>22</v>
      </c>
      <c r="C5" s="270" t="s">
        <v>23</v>
      </c>
      <c r="D5" s="270"/>
      <c r="E5" s="270"/>
      <c r="F5" s="270"/>
      <c r="G5" s="270"/>
      <c r="H5" s="270"/>
      <c r="I5" s="270"/>
      <c r="J5" s="270"/>
      <c r="K5" s="270"/>
      <c r="L5" s="270"/>
      <c r="M5" s="270"/>
      <c r="N5" s="271"/>
    </row>
    <row r="6" spans="1:14" ht="15" customHeight="1" x14ac:dyDescent="0.25">
      <c r="A6" s="242"/>
      <c r="B6" s="7" t="s">
        <v>24</v>
      </c>
      <c r="C6" s="238" t="s">
        <v>77</v>
      </c>
      <c r="D6" s="238"/>
      <c r="E6" s="238"/>
      <c r="F6" s="238"/>
      <c r="G6" s="238"/>
      <c r="H6" s="238"/>
      <c r="I6" s="238"/>
      <c r="J6" s="238"/>
      <c r="K6" s="238"/>
      <c r="L6" s="238"/>
      <c r="M6" s="238"/>
      <c r="N6" s="239"/>
    </row>
    <row r="7" spans="1:14" ht="15" customHeight="1" x14ac:dyDescent="0.25">
      <c r="A7" s="242"/>
      <c r="B7" s="7" t="s">
        <v>26</v>
      </c>
      <c r="C7" s="238" t="s">
        <v>78</v>
      </c>
      <c r="D7" s="238"/>
      <c r="E7" s="238"/>
      <c r="F7" s="238"/>
      <c r="G7" s="238"/>
      <c r="H7" s="238"/>
      <c r="I7" s="238"/>
      <c r="J7" s="238"/>
      <c r="K7" s="238"/>
      <c r="L7" s="238"/>
      <c r="M7" s="238"/>
      <c r="N7" s="239"/>
    </row>
    <row r="8" spans="1:14" ht="45" customHeight="1" thickBot="1" x14ac:dyDescent="0.3">
      <c r="A8" s="269"/>
      <c r="B8" s="143" t="s">
        <v>28</v>
      </c>
      <c r="C8" s="255" t="s">
        <v>264</v>
      </c>
      <c r="D8" s="255"/>
      <c r="E8" s="255"/>
      <c r="F8" s="255"/>
      <c r="G8" s="255"/>
      <c r="H8" s="255"/>
      <c r="I8" s="255"/>
      <c r="J8" s="255"/>
      <c r="K8" s="255"/>
      <c r="L8" s="255"/>
      <c r="M8" s="255"/>
      <c r="N8" s="256"/>
    </row>
    <row r="9" spans="1:14" ht="15.75" thickBot="1" x14ac:dyDescent="0.3">
      <c r="A9" s="21"/>
    </row>
    <row r="10" spans="1:14" ht="15.75" thickBot="1" x14ac:dyDescent="0.3">
      <c r="A10" s="8" t="s">
        <v>0</v>
      </c>
      <c r="B10" s="9" t="s">
        <v>1</v>
      </c>
      <c r="C10" s="9" t="s">
        <v>2</v>
      </c>
      <c r="D10" s="9" t="s">
        <v>3</v>
      </c>
      <c r="E10" s="9" t="s">
        <v>4</v>
      </c>
      <c r="F10" s="9" t="s">
        <v>5</v>
      </c>
      <c r="G10" s="9" t="s">
        <v>6</v>
      </c>
      <c r="H10" s="9" t="s">
        <v>7</v>
      </c>
      <c r="I10" s="9" t="s">
        <v>8</v>
      </c>
      <c r="J10" s="9" t="s">
        <v>9</v>
      </c>
      <c r="K10" s="9" t="s">
        <v>10</v>
      </c>
      <c r="L10" s="9" t="s">
        <v>11</v>
      </c>
      <c r="M10" s="25" t="s">
        <v>12</v>
      </c>
      <c r="N10" s="135" t="s">
        <v>258</v>
      </c>
    </row>
    <row r="11" spans="1:14" ht="15.75" thickBot="1" x14ac:dyDescent="0.3">
      <c r="A11" s="10" t="s">
        <v>13</v>
      </c>
      <c r="B11" s="11"/>
      <c r="C11" s="11"/>
      <c r="D11" s="31">
        <v>10</v>
      </c>
      <c r="E11" s="30"/>
      <c r="F11" s="30"/>
      <c r="G11" s="85">
        <v>10</v>
      </c>
      <c r="H11" s="76"/>
      <c r="I11" s="76"/>
      <c r="J11" s="76">
        <v>10</v>
      </c>
      <c r="K11" s="76"/>
      <c r="L11" s="76"/>
      <c r="M11" s="184">
        <v>10</v>
      </c>
      <c r="N11" s="172">
        <v>10</v>
      </c>
    </row>
    <row r="12" spans="1:14" ht="15.75" thickBot="1" x14ac:dyDescent="0.3">
      <c r="A12" s="10" t="s">
        <v>14</v>
      </c>
      <c r="B12" s="11"/>
      <c r="C12" s="11"/>
      <c r="D12" s="32">
        <v>10</v>
      </c>
      <c r="E12" s="4"/>
      <c r="F12" s="4"/>
      <c r="G12" s="82">
        <v>10</v>
      </c>
      <c r="H12" s="72"/>
      <c r="I12" s="72"/>
      <c r="J12" s="72">
        <v>10</v>
      </c>
      <c r="K12" s="72"/>
      <c r="L12" s="72"/>
      <c r="M12" s="174">
        <v>10</v>
      </c>
      <c r="N12" s="172">
        <v>10</v>
      </c>
    </row>
    <row r="13" spans="1:14" ht="15.75" thickBot="1" x14ac:dyDescent="0.3">
      <c r="A13" s="10" t="s">
        <v>15</v>
      </c>
      <c r="B13" s="11"/>
      <c r="C13" s="11"/>
      <c r="D13" s="32">
        <v>100</v>
      </c>
      <c r="E13" s="4"/>
      <c r="F13" s="4"/>
      <c r="G13" s="82">
        <v>100</v>
      </c>
      <c r="H13" s="72"/>
      <c r="I13" s="72"/>
      <c r="J13" s="72">
        <v>100</v>
      </c>
      <c r="K13" s="72"/>
      <c r="L13" s="72"/>
      <c r="M13" s="174">
        <v>100</v>
      </c>
      <c r="N13" s="173">
        <f>N11/N12</f>
        <v>1</v>
      </c>
    </row>
  </sheetData>
  <mergeCells count="8">
    <mergeCell ref="A5:A8"/>
    <mergeCell ref="A1:N1"/>
    <mergeCell ref="B2:N2"/>
    <mergeCell ref="B3:N3"/>
    <mergeCell ref="C5:N5"/>
    <mergeCell ref="C6:N6"/>
    <mergeCell ref="C7:N7"/>
    <mergeCell ref="C8:N8"/>
  </mergeCells>
  <pageMargins left="0.25" right="0.25" top="0.75" bottom="0.75" header="0.3" footer="0.3"/>
  <pageSetup paperSize="9" scale="84" orientation="landscape" horizontalDpi="360" verticalDpi="36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6C11BB-A1F9-4C9A-BB40-5C30D4217A7E}">
  <dimension ref="A1:N14"/>
  <sheetViews>
    <sheetView zoomScaleNormal="100" workbookViewId="0">
      <selection activeCell="K11" sqref="K11"/>
    </sheetView>
  </sheetViews>
  <sheetFormatPr baseColWidth="10" defaultRowHeight="15" x14ac:dyDescent="0.25"/>
  <cols>
    <col min="1" max="1" width="17" style="6" bestFit="1" customWidth="1"/>
    <col min="2" max="2" width="15" style="6" customWidth="1"/>
    <col min="3" max="13" width="11.42578125" style="6"/>
  </cols>
  <sheetData>
    <row r="1" spans="1:14" ht="20.25" x14ac:dyDescent="0.25">
      <c r="A1" s="257" t="s">
        <v>74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9"/>
    </row>
    <row r="2" spans="1:14" ht="15" customHeight="1" x14ac:dyDescent="0.25">
      <c r="A2" s="20" t="s">
        <v>16</v>
      </c>
      <c r="B2" s="238" t="s">
        <v>81</v>
      </c>
      <c r="C2" s="238"/>
      <c r="D2" s="238"/>
      <c r="E2" s="238"/>
      <c r="F2" s="238"/>
      <c r="G2" s="238"/>
      <c r="H2" s="238"/>
      <c r="I2" s="238"/>
      <c r="J2" s="238"/>
      <c r="K2" s="238"/>
      <c r="L2" s="238"/>
      <c r="M2" s="238"/>
      <c r="N2" s="239"/>
    </row>
    <row r="3" spans="1:14" ht="15" customHeight="1" thickBot="1" x14ac:dyDescent="0.3">
      <c r="A3" s="141" t="s">
        <v>19</v>
      </c>
      <c r="B3" s="251" t="s">
        <v>82</v>
      </c>
      <c r="C3" s="251"/>
      <c r="D3" s="251"/>
      <c r="E3" s="251"/>
      <c r="F3" s="251"/>
      <c r="G3" s="251"/>
      <c r="H3" s="251"/>
      <c r="I3" s="251"/>
      <c r="J3" s="251"/>
      <c r="K3" s="251"/>
      <c r="L3" s="251"/>
      <c r="M3" s="251"/>
      <c r="N3" s="252"/>
    </row>
    <row r="4" spans="1:14" ht="15.75" thickBot="1" x14ac:dyDescent="0.3">
      <c r="A4" s="21"/>
      <c r="N4" s="145"/>
    </row>
    <row r="5" spans="1:14" ht="15" customHeight="1" x14ac:dyDescent="0.25">
      <c r="A5" s="268" t="s">
        <v>21</v>
      </c>
      <c r="B5" s="142" t="s">
        <v>22</v>
      </c>
      <c r="C5" s="270" t="s">
        <v>23</v>
      </c>
      <c r="D5" s="270"/>
      <c r="E5" s="270"/>
      <c r="F5" s="270"/>
      <c r="G5" s="270"/>
      <c r="H5" s="270"/>
      <c r="I5" s="270"/>
      <c r="J5" s="270"/>
      <c r="K5" s="270"/>
      <c r="L5" s="270"/>
      <c r="M5" s="270"/>
      <c r="N5" s="271"/>
    </row>
    <row r="6" spans="1:14" ht="15" customHeight="1" x14ac:dyDescent="0.25">
      <c r="A6" s="242"/>
      <c r="B6" s="7" t="s">
        <v>24</v>
      </c>
      <c r="C6" s="238" t="s">
        <v>83</v>
      </c>
      <c r="D6" s="238"/>
      <c r="E6" s="238"/>
      <c r="F6" s="238"/>
      <c r="G6" s="238"/>
      <c r="H6" s="238"/>
      <c r="I6" s="238"/>
      <c r="J6" s="238"/>
      <c r="K6" s="238"/>
      <c r="L6" s="238"/>
      <c r="M6" s="238"/>
      <c r="N6" s="239"/>
    </row>
    <row r="7" spans="1:14" ht="15" customHeight="1" x14ac:dyDescent="0.25">
      <c r="A7" s="242"/>
      <c r="B7" s="7" t="s">
        <v>26</v>
      </c>
      <c r="C7" s="238" t="s">
        <v>84</v>
      </c>
      <c r="D7" s="238"/>
      <c r="E7" s="238"/>
      <c r="F7" s="238"/>
      <c r="G7" s="238"/>
      <c r="H7" s="238"/>
      <c r="I7" s="238"/>
      <c r="J7" s="238"/>
      <c r="K7" s="238"/>
      <c r="L7" s="238"/>
      <c r="M7" s="238"/>
      <c r="N7" s="239"/>
    </row>
    <row r="8" spans="1:14" ht="45" customHeight="1" thickBot="1" x14ac:dyDescent="0.3">
      <c r="A8" s="269"/>
      <c r="B8" s="143" t="s">
        <v>28</v>
      </c>
      <c r="C8" s="255" t="s">
        <v>264</v>
      </c>
      <c r="D8" s="255"/>
      <c r="E8" s="255"/>
      <c r="F8" s="255"/>
      <c r="G8" s="255"/>
      <c r="H8" s="255"/>
      <c r="I8" s="255"/>
      <c r="J8" s="255"/>
      <c r="K8" s="255"/>
      <c r="L8" s="255"/>
      <c r="M8" s="255"/>
      <c r="N8" s="256"/>
    </row>
    <row r="9" spans="1:14" ht="15.75" thickBot="1" x14ac:dyDescent="0.3">
      <c r="A9" s="21"/>
      <c r="N9" s="145"/>
    </row>
    <row r="10" spans="1:14" ht="15.75" thickBot="1" x14ac:dyDescent="0.3">
      <c r="A10" s="8" t="s">
        <v>0</v>
      </c>
      <c r="B10" s="9" t="s">
        <v>1</v>
      </c>
      <c r="C10" s="9" t="s">
        <v>2</v>
      </c>
      <c r="D10" s="9" t="s">
        <v>3</v>
      </c>
      <c r="E10" s="9" t="s">
        <v>4</v>
      </c>
      <c r="F10" s="9" t="s">
        <v>5</v>
      </c>
      <c r="G10" s="9" t="s">
        <v>6</v>
      </c>
      <c r="H10" s="9" t="s">
        <v>7</v>
      </c>
      <c r="I10" s="9" t="s">
        <v>8</v>
      </c>
      <c r="J10" s="9" t="s">
        <v>9</v>
      </c>
      <c r="K10" s="9" t="s">
        <v>10</v>
      </c>
      <c r="L10" s="9" t="s">
        <v>11</v>
      </c>
      <c r="M10" s="25" t="s">
        <v>12</v>
      </c>
      <c r="N10" s="135" t="s">
        <v>258</v>
      </c>
    </row>
    <row r="11" spans="1:14" ht="15.75" thickBot="1" x14ac:dyDescent="0.3">
      <c r="A11" s="10" t="s">
        <v>249</v>
      </c>
      <c r="B11" s="11">
        <f>Hoja1!B167</f>
        <v>0</v>
      </c>
      <c r="C11" s="11">
        <f>Hoja1!C167</f>
        <v>2</v>
      </c>
      <c r="D11" s="11">
        <f>Hoja1!D167</f>
        <v>2</v>
      </c>
      <c r="E11" s="104">
        <f>Hoja1!E167</f>
        <v>2</v>
      </c>
      <c r="F11" s="104">
        <f>Hoja1!F167</f>
        <v>2</v>
      </c>
      <c r="G11" s="104">
        <f>Hoja1!G167</f>
        <v>11</v>
      </c>
      <c r="H11" s="126">
        <f>Hoja1!H167</f>
        <v>0</v>
      </c>
      <c r="I11" s="126">
        <f>Hoja1!I167</f>
        <v>0</v>
      </c>
      <c r="J11" s="126">
        <f>Hoja1!J167</f>
        <v>0</v>
      </c>
      <c r="K11" s="126">
        <f>Hoja1!K167</f>
        <v>0</v>
      </c>
      <c r="L11" s="126">
        <f>Hoja1!L167</f>
        <v>0</v>
      </c>
      <c r="M11" s="131">
        <f>Hoja1!M167</f>
        <v>0</v>
      </c>
      <c r="N11" s="172">
        <v>25</v>
      </c>
    </row>
    <row r="12" spans="1:14" ht="15.75" thickBot="1" x14ac:dyDescent="0.3">
      <c r="A12" s="10" t="s">
        <v>248</v>
      </c>
      <c r="B12" s="62">
        <f>Hoja1!B168</f>
        <v>2.0833333333333335</v>
      </c>
      <c r="C12" s="62">
        <f>Hoja1!C168</f>
        <v>4.166666666666667</v>
      </c>
      <c r="D12" s="62">
        <f>Hoja1!D168</f>
        <v>6.25</v>
      </c>
      <c r="E12" s="106">
        <f>Hoja1!E168</f>
        <v>8.3333333333333339</v>
      </c>
      <c r="F12" s="106">
        <f>Hoja1!F168</f>
        <v>10.416666666666668</v>
      </c>
      <c r="G12" s="106">
        <f>Hoja1!G168</f>
        <v>12.500000000000002</v>
      </c>
      <c r="H12" s="128">
        <f>Hoja1!H168</f>
        <v>14.583333333333336</v>
      </c>
      <c r="I12" s="128">
        <f>Hoja1!I168</f>
        <v>16.666666666666668</v>
      </c>
      <c r="J12" s="128">
        <f>Hoja1!J168</f>
        <v>18.75</v>
      </c>
      <c r="K12" s="128">
        <f>Hoja1!K168</f>
        <v>20.833333333333332</v>
      </c>
      <c r="L12" s="128">
        <f>Hoja1!L168</f>
        <v>22.916666666666664</v>
      </c>
      <c r="M12" s="174">
        <v>25</v>
      </c>
      <c r="N12" s="172">
        <v>25</v>
      </c>
    </row>
    <row r="13" spans="1:14" ht="15.75" thickBot="1" x14ac:dyDescent="0.3">
      <c r="A13" s="10" t="s">
        <v>15</v>
      </c>
      <c r="B13" s="68">
        <f>Hoja1!B169</f>
        <v>0</v>
      </c>
      <c r="C13" s="68">
        <f>Hoja1!C169</f>
        <v>0.48</v>
      </c>
      <c r="D13" s="68">
        <f>Hoja1!D169</f>
        <v>0.32</v>
      </c>
      <c r="E13" s="107">
        <f>Hoja1!E169</f>
        <v>0.24</v>
      </c>
      <c r="F13" s="107">
        <f>Hoja1!F169</f>
        <v>0.19199999999999998</v>
      </c>
      <c r="G13" s="107">
        <f>Hoja1!G169</f>
        <v>0.87999999999999989</v>
      </c>
      <c r="H13" s="129">
        <f>Hoja1!H169</f>
        <v>0</v>
      </c>
      <c r="I13" s="129">
        <f>Hoja1!I169</f>
        <v>0</v>
      </c>
      <c r="J13" s="129">
        <f>Hoja1!J169</f>
        <v>0</v>
      </c>
      <c r="K13" s="129">
        <f>Hoja1!K169</f>
        <v>0</v>
      </c>
      <c r="L13" s="129">
        <f>Hoja1!L169</f>
        <v>0</v>
      </c>
      <c r="M13" s="134">
        <f>Hoja1!M169</f>
        <v>0</v>
      </c>
      <c r="N13" s="185">
        <f>N11/N12</f>
        <v>1</v>
      </c>
    </row>
    <row r="14" spans="1:14" x14ac:dyDescent="0.25">
      <c r="A14" s="116" t="s">
        <v>250</v>
      </c>
    </row>
  </sheetData>
  <mergeCells count="8">
    <mergeCell ref="A5:A8"/>
    <mergeCell ref="A1:N1"/>
    <mergeCell ref="B2:N2"/>
    <mergeCell ref="B3:N3"/>
    <mergeCell ref="C5:N5"/>
    <mergeCell ref="C6:N6"/>
    <mergeCell ref="C7:N7"/>
    <mergeCell ref="C8:N8"/>
  </mergeCells>
  <pageMargins left="0.25" right="0.25" top="0.75" bottom="0.75" header="0.3" footer="0.3"/>
  <pageSetup paperSize="9" scale="84" orientation="landscape" horizontalDpi="360" verticalDpi="36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AB19C4-3718-494A-A90A-BA0CA8A5D041}">
  <dimension ref="A1:N13"/>
  <sheetViews>
    <sheetView zoomScaleNormal="100" workbookViewId="0">
      <selection activeCell="N12" sqref="N12"/>
    </sheetView>
  </sheetViews>
  <sheetFormatPr baseColWidth="10" defaultRowHeight="15" x14ac:dyDescent="0.25"/>
  <cols>
    <col min="1" max="1" width="17" style="6" bestFit="1" customWidth="1"/>
    <col min="2" max="2" width="15" style="6" customWidth="1"/>
    <col min="3" max="13" width="11.42578125" style="6"/>
  </cols>
  <sheetData>
    <row r="1" spans="1:14" ht="20.25" x14ac:dyDescent="0.25">
      <c r="A1" s="257" t="s">
        <v>90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9"/>
    </row>
    <row r="2" spans="1:14" ht="15" customHeight="1" x14ac:dyDescent="0.25">
      <c r="A2" s="20" t="s">
        <v>16</v>
      </c>
      <c r="B2" s="238" t="s">
        <v>85</v>
      </c>
      <c r="C2" s="238"/>
      <c r="D2" s="238"/>
      <c r="E2" s="238"/>
      <c r="F2" s="238"/>
      <c r="G2" s="238"/>
      <c r="H2" s="238"/>
      <c r="I2" s="238"/>
      <c r="J2" s="238"/>
      <c r="K2" s="238"/>
      <c r="L2" s="238"/>
      <c r="M2" s="238"/>
      <c r="N2" s="239"/>
    </row>
    <row r="3" spans="1:14" ht="15" customHeight="1" thickBot="1" x14ac:dyDescent="0.3">
      <c r="A3" s="141" t="s">
        <v>19</v>
      </c>
      <c r="B3" s="251" t="s">
        <v>86</v>
      </c>
      <c r="C3" s="251"/>
      <c r="D3" s="251"/>
      <c r="E3" s="251"/>
      <c r="F3" s="251"/>
      <c r="G3" s="251"/>
      <c r="H3" s="251"/>
      <c r="I3" s="251"/>
      <c r="J3" s="251"/>
      <c r="K3" s="251"/>
      <c r="L3" s="251"/>
      <c r="M3" s="251"/>
      <c r="N3" s="252"/>
    </row>
    <row r="4" spans="1:14" ht="15.75" thickBot="1" x14ac:dyDescent="0.3">
      <c r="A4" s="21"/>
      <c r="N4" s="145"/>
    </row>
    <row r="5" spans="1:14" ht="15" customHeight="1" x14ac:dyDescent="0.25">
      <c r="A5" s="268" t="s">
        <v>21</v>
      </c>
      <c r="B5" s="142" t="s">
        <v>22</v>
      </c>
      <c r="C5" s="270" t="s">
        <v>23</v>
      </c>
      <c r="D5" s="270"/>
      <c r="E5" s="270"/>
      <c r="F5" s="270"/>
      <c r="G5" s="270"/>
      <c r="H5" s="270"/>
      <c r="I5" s="270"/>
      <c r="J5" s="270"/>
      <c r="K5" s="270"/>
      <c r="L5" s="270"/>
      <c r="M5" s="270"/>
      <c r="N5" s="271"/>
    </row>
    <row r="6" spans="1:14" ht="15" customHeight="1" x14ac:dyDescent="0.25">
      <c r="A6" s="242"/>
      <c r="B6" s="7" t="s">
        <v>24</v>
      </c>
      <c r="C6" s="238" t="s">
        <v>87</v>
      </c>
      <c r="D6" s="238"/>
      <c r="E6" s="238"/>
      <c r="F6" s="238"/>
      <c r="G6" s="238"/>
      <c r="H6" s="238"/>
      <c r="I6" s="238"/>
      <c r="J6" s="238"/>
      <c r="K6" s="238"/>
      <c r="L6" s="238"/>
      <c r="M6" s="238"/>
      <c r="N6" s="239"/>
    </row>
    <row r="7" spans="1:14" ht="15" customHeight="1" x14ac:dyDescent="0.25">
      <c r="A7" s="242"/>
      <c r="B7" s="7" t="s">
        <v>26</v>
      </c>
      <c r="C7" s="238" t="s">
        <v>88</v>
      </c>
      <c r="D7" s="238"/>
      <c r="E7" s="238"/>
      <c r="F7" s="238"/>
      <c r="G7" s="238"/>
      <c r="H7" s="238"/>
      <c r="I7" s="238"/>
      <c r="J7" s="238"/>
      <c r="K7" s="238"/>
      <c r="L7" s="238"/>
      <c r="M7" s="238"/>
      <c r="N7" s="239"/>
    </row>
    <row r="8" spans="1:14" ht="30.75" thickBot="1" x14ac:dyDescent="0.3">
      <c r="A8" s="269"/>
      <c r="B8" s="143" t="s">
        <v>221</v>
      </c>
      <c r="C8" s="255" t="s">
        <v>222</v>
      </c>
      <c r="D8" s="255"/>
      <c r="E8" s="255"/>
      <c r="F8" s="255"/>
      <c r="G8" s="255"/>
      <c r="H8" s="255"/>
      <c r="I8" s="255"/>
      <c r="J8" s="255"/>
      <c r="K8" s="255"/>
      <c r="L8" s="255"/>
      <c r="M8" s="255"/>
      <c r="N8" s="256"/>
    </row>
    <row r="9" spans="1:14" ht="15.75" thickBot="1" x14ac:dyDescent="0.3">
      <c r="A9" s="21"/>
      <c r="N9" s="145"/>
    </row>
    <row r="10" spans="1:14" ht="15.75" thickBot="1" x14ac:dyDescent="0.3">
      <c r="A10" s="8" t="s">
        <v>0</v>
      </c>
      <c r="B10" s="9" t="s">
        <v>1</v>
      </c>
      <c r="C10" s="9" t="s">
        <v>2</v>
      </c>
      <c r="D10" s="9" t="s">
        <v>3</v>
      </c>
      <c r="E10" s="9" t="s">
        <v>4</v>
      </c>
      <c r="F10" s="9" t="s">
        <v>5</v>
      </c>
      <c r="G10" s="9" t="s">
        <v>6</v>
      </c>
      <c r="H10" s="9" t="s">
        <v>7</v>
      </c>
      <c r="I10" s="9" t="s">
        <v>8</v>
      </c>
      <c r="J10" s="9" t="s">
        <v>9</v>
      </c>
      <c r="K10" s="9" t="s">
        <v>10</v>
      </c>
      <c r="L10" s="9" t="s">
        <v>11</v>
      </c>
      <c r="M10" s="130" t="s">
        <v>12</v>
      </c>
      <c r="N10" s="135" t="s">
        <v>258</v>
      </c>
    </row>
    <row r="11" spans="1:14" ht="30.75" thickBot="1" x14ac:dyDescent="0.3">
      <c r="A11" s="10" t="s">
        <v>255</v>
      </c>
      <c r="B11" s="104">
        <f>Hoja1!B182</f>
        <v>0</v>
      </c>
      <c r="C11" s="104">
        <f>Hoja1!C182</f>
        <v>0</v>
      </c>
      <c r="D11" s="104">
        <f>Hoja1!D182</f>
        <v>25</v>
      </c>
      <c r="E11" s="104">
        <f>Hoja1!E182</f>
        <v>0</v>
      </c>
      <c r="F11" s="104">
        <f>Hoja1!F182</f>
        <v>0</v>
      </c>
      <c r="G11" s="104">
        <f>Hoja1!G182</f>
        <v>51</v>
      </c>
      <c r="H11" s="126">
        <f>Hoja1!H182</f>
        <v>0</v>
      </c>
      <c r="I11" s="126">
        <f>Hoja1!I182</f>
        <v>0</v>
      </c>
      <c r="J11" s="126">
        <f>Hoja1!J182</f>
        <v>67</v>
      </c>
      <c r="K11" s="126">
        <f>Hoja1!K182</f>
        <v>0</v>
      </c>
      <c r="L11" s="126">
        <f>Hoja1!L182</f>
        <v>0</v>
      </c>
      <c r="M11" s="131">
        <f>Hoja1!M182</f>
        <v>101</v>
      </c>
      <c r="N11" s="172">
        <v>80</v>
      </c>
    </row>
    <row r="12" spans="1:14" ht="30.75" thickBot="1" x14ac:dyDescent="0.3">
      <c r="A12" s="10" t="s">
        <v>256</v>
      </c>
      <c r="B12" s="104">
        <f>Hoja1!B183</f>
        <v>0</v>
      </c>
      <c r="C12" s="104">
        <f>Hoja1!C183</f>
        <v>0</v>
      </c>
      <c r="D12" s="104">
        <f>Hoja1!D183</f>
        <v>20</v>
      </c>
      <c r="E12" s="104">
        <f>Hoja1!E183</f>
        <v>0</v>
      </c>
      <c r="F12" s="104">
        <f>Hoja1!F183</f>
        <v>0</v>
      </c>
      <c r="G12" s="104">
        <f>Hoja1!G183</f>
        <v>40</v>
      </c>
      <c r="H12" s="126">
        <f>Hoja1!H183</f>
        <v>0</v>
      </c>
      <c r="I12" s="126">
        <f>Hoja1!I183</f>
        <v>0</v>
      </c>
      <c r="J12" s="126">
        <f>Hoja1!J183</f>
        <v>60</v>
      </c>
      <c r="K12" s="126">
        <f>Hoja1!K183</f>
        <v>0</v>
      </c>
      <c r="L12" s="126">
        <f>Hoja1!L183</f>
        <v>0</v>
      </c>
      <c r="M12" s="174">
        <v>80</v>
      </c>
      <c r="N12" s="172">
        <v>80</v>
      </c>
    </row>
    <row r="13" spans="1:14" ht="15.75" thickBot="1" x14ac:dyDescent="0.3">
      <c r="A13" s="10" t="s">
        <v>15</v>
      </c>
      <c r="B13" s="104"/>
      <c r="C13" s="104"/>
      <c r="D13" s="90">
        <f>D11/D12</f>
        <v>1.25</v>
      </c>
      <c r="E13" s="82"/>
      <c r="F13" s="82"/>
      <c r="G13" s="90">
        <f>G11/G12</f>
        <v>1.2749999999999999</v>
      </c>
      <c r="H13" s="72"/>
      <c r="I13" s="72"/>
      <c r="J13" s="187">
        <f>J11/J12</f>
        <v>1.1166666666666667</v>
      </c>
      <c r="K13" s="72"/>
      <c r="L13" s="72"/>
      <c r="M13" s="175">
        <f>M11/M12</f>
        <v>1.2625</v>
      </c>
      <c r="N13" s="186">
        <f>N11/N12</f>
        <v>1</v>
      </c>
    </row>
  </sheetData>
  <mergeCells count="8">
    <mergeCell ref="A5:A8"/>
    <mergeCell ref="A1:N1"/>
    <mergeCell ref="B2:N2"/>
    <mergeCell ref="B3:N3"/>
    <mergeCell ref="C5:N5"/>
    <mergeCell ref="C6:N6"/>
    <mergeCell ref="C7:N7"/>
    <mergeCell ref="C8:N8"/>
  </mergeCells>
  <pageMargins left="0.25" right="0.25" top="0.75" bottom="0.75" header="0.3" footer="0.3"/>
  <pageSetup paperSize="9" scale="84" orientation="landscape" horizontalDpi="360" verticalDpi="36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688F1A-1B6E-4603-9738-54990B3BA39A}">
  <dimension ref="A1:N15"/>
  <sheetViews>
    <sheetView zoomScaleNormal="100" workbookViewId="0">
      <selection activeCell="O23" sqref="O23"/>
    </sheetView>
  </sheetViews>
  <sheetFormatPr baseColWidth="10" defaultRowHeight="15" x14ac:dyDescent="0.25"/>
  <cols>
    <col min="1" max="1" width="17" style="6" bestFit="1" customWidth="1"/>
    <col min="2" max="2" width="13.7109375" style="6" bestFit="1" customWidth="1"/>
    <col min="3" max="3" width="11.42578125" style="6"/>
    <col min="4" max="4" width="11.7109375" style="6" bestFit="1" customWidth="1"/>
    <col min="5" max="6" width="11.42578125" style="6"/>
    <col min="7" max="7" width="11.7109375" style="6" bestFit="1" customWidth="1"/>
    <col min="8" max="9" width="11.42578125" style="6"/>
    <col min="10" max="10" width="14.140625" style="6" bestFit="1" customWidth="1"/>
    <col min="11" max="12" width="11.42578125" style="6"/>
    <col min="13" max="13" width="11.7109375" style="6" bestFit="1" customWidth="1"/>
    <col min="14" max="14" width="12.5703125" bestFit="1" customWidth="1"/>
  </cols>
  <sheetData>
    <row r="1" spans="1:14" ht="20.25" x14ac:dyDescent="0.25">
      <c r="A1" s="257" t="s">
        <v>91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9"/>
    </row>
    <row r="2" spans="1:14" ht="15" customHeight="1" x14ac:dyDescent="0.25">
      <c r="A2" s="20" t="s">
        <v>16</v>
      </c>
      <c r="B2" s="238" t="s">
        <v>92</v>
      </c>
      <c r="C2" s="238"/>
      <c r="D2" s="238"/>
      <c r="E2" s="238"/>
      <c r="F2" s="238"/>
      <c r="G2" s="238"/>
      <c r="H2" s="238"/>
      <c r="I2" s="238"/>
      <c r="J2" s="238"/>
      <c r="K2" s="238"/>
      <c r="L2" s="238"/>
      <c r="M2" s="238"/>
      <c r="N2" s="239"/>
    </row>
    <row r="3" spans="1:14" ht="29.25" customHeight="1" thickBot="1" x14ac:dyDescent="0.3">
      <c r="A3" s="141" t="s">
        <v>19</v>
      </c>
      <c r="B3" s="251" t="s">
        <v>93</v>
      </c>
      <c r="C3" s="251"/>
      <c r="D3" s="251"/>
      <c r="E3" s="251"/>
      <c r="F3" s="251"/>
      <c r="G3" s="251"/>
      <c r="H3" s="251"/>
      <c r="I3" s="251"/>
      <c r="J3" s="251"/>
      <c r="K3" s="251"/>
      <c r="L3" s="251"/>
      <c r="M3" s="251"/>
      <c r="N3" s="252"/>
    </row>
    <row r="4" spans="1:14" ht="15.75" thickBot="1" x14ac:dyDescent="0.3">
      <c r="A4" s="21"/>
      <c r="N4" s="145"/>
    </row>
    <row r="5" spans="1:14" ht="15" customHeight="1" x14ac:dyDescent="0.25">
      <c r="A5" s="245" t="s">
        <v>21</v>
      </c>
      <c r="B5" s="142" t="s">
        <v>22</v>
      </c>
      <c r="C5" s="270" t="s">
        <v>263</v>
      </c>
      <c r="D5" s="270"/>
      <c r="E5" s="270"/>
      <c r="F5" s="270"/>
      <c r="G5" s="270"/>
      <c r="H5" s="270"/>
      <c r="I5" s="270"/>
      <c r="J5" s="270"/>
      <c r="K5" s="270"/>
      <c r="L5" s="270"/>
      <c r="M5" s="270"/>
      <c r="N5" s="271"/>
    </row>
    <row r="6" spans="1:14" ht="15" customHeight="1" x14ac:dyDescent="0.25">
      <c r="A6" s="246"/>
      <c r="B6" s="7" t="s">
        <v>24</v>
      </c>
      <c r="C6" s="238" t="s">
        <v>94</v>
      </c>
      <c r="D6" s="238"/>
      <c r="E6" s="238"/>
      <c r="F6" s="238"/>
      <c r="G6" s="238"/>
      <c r="H6" s="238"/>
      <c r="I6" s="238"/>
      <c r="J6" s="238"/>
      <c r="K6" s="238"/>
      <c r="L6" s="238"/>
      <c r="M6" s="238"/>
      <c r="N6" s="239"/>
    </row>
    <row r="7" spans="1:14" ht="15" customHeight="1" x14ac:dyDescent="0.25">
      <c r="A7" s="246"/>
      <c r="B7" s="7" t="s">
        <v>26</v>
      </c>
      <c r="C7" s="238" t="s">
        <v>95</v>
      </c>
      <c r="D7" s="238"/>
      <c r="E7" s="238"/>
      <c r="F7" s="238"/>
      <c r="G7" s="238"/>
      <c r="H7" s="238"/>
      <c r="I7" s="238"/>
      <c r="J7" s="238"/>
      <c r="K7" s="238"/>
      <c r="L7" s="238"/>
      <c r="M7" s="238"/>
      <c r="N7" s="239"/>
    </row>
    <row r="8" spans="1:14" ht="30.75" thickBot="1" x14ac:dyDescent="0.3">
      <c r="A8" s="247"/>
      <c r="B8" s="143" t="s">
        <v>221</v>
      </c>
      <c r="C8" s="255" t="s">
        <v>222</v>
      </c>
      <c r="D8" s="255"/>
      <c r="E8" s="255"/>
      <c r="F8" s="255"/>
      <c r="G8" s="255"/>
      <c r="H8" s="255"/>
      <c r="I8" s="255"/>
      <c r="J8" s="255"/>
      <c r="K8" s="255"/>
      <c r="L8" s="255"/>
      <c r="M8" s="255"/>
      <c r="N8" s="256"/>
    </row>
    <row r="9" spans="1:14" ht="15.75" thickBot="1" x14ac:dyDescent="0.3">
      <c r="A9" s="21"/>
      <c r="N9" s="145"/>
    </row>
    <row r="10" spans="1:14" ht="15.75" thickBot="1" x14ac:dyDescent="0.3">
      <c r="A10" s="8" t="s">
        <v>0</v>
      </c>
      <c r="B10" s="9" t="s">
        <v>1</v>
      </c>
      <c r="C10" s="9" t="s">
        <v>2</v>
      </c>
      <c r="D10" s="9" t="s">
        <v>3</v>
      </c>
      <c r="E10" s="9" t="s">
        <v>4</v>
      </c>
      <c r="F10" s="9" t="s">
        <v>5</v>
      </c>
      <c r="G10" s="9" t="s">
        <v>6</v>
      </c>
      <c r="H10" s="9" t="s">
        <v>7</v>
      </c>
      <c r="I10" s="9" t="s">
        <v>8</v>
      </c>
      <c r="J10" s="9" t="s">
        <v>9</v>
      </c>
      <c r="K10" s="9" t="s">
        <v>10</v>
      </c>
      <c r="L10" s="9" t="s">
        <v>11</v>
      </c>
      <c r="M10" s="25" t="s">
        <v>12</v>
      </c>
      <c r="N10" s="135" t="s">
        <v>258</v>
      </c>
    </row>
    <row r="11" spans="1:14" ht="15.75" thickBot="1" x14ac:dyDescent="0.3">
      <c r="A11" s="10" t="s">
        <v>13</v>
      </c>
      <c r="B11" s="11"/>
      <c r="C11" s="11"/>
      <c r="D11" s="77">
        <f>Hoja1!D197</f>
        <v>10195066</v>
      </c>
      <c r="E11" s="190">
        <f>Hoja1!E197</f>
        <v>0</v>
      </c>
      <c r="F11" s="190">
        <f>Hoja1!F197</f>
        <v>0</v>
      </c>
      <c r="G11" s="201">
        <f>Hoja1!G197</f>
        <v>25595837.490000002</v>
      </c>
      <c r="H11" s="190">
        <f>Hoja1!H197</f>
        <v>0</v>
      </c>
      <c r="I11" s="190">
        <f>Hoja1!I197</f>
        <v>0</v>
      </c>
      <c r="J11" s="190">
        <f>Hoja1!J197</f>
        <v>0</v>
      </c>
      <c r="K11" s="190">
        <f>Hoja1!K197</f>
        <v>0</v>
      </c>
      <c r="L11" s="190">
        <f>Hoja1!L197</f>
        <v>0</v>
      </c>
      <c r="M11" s="191">
        <f>Hoja1!M197</f>
        <v>35790903.490000002</v>
      </c>
      <c r="N11" s="189">
        <v>66930605</v>
      </c>
    </row>
    <row r="12" spans="1:14" ht="15.75" thickBot="1" x14ac:dyDescent="0.3">
      <c r="A12" s="10" t="s">
        <v>14</v>
      </c>
      <c r="B12" s="11"/>
      <c r="C12" s="11"/>
      <c r="D12" s="77">
        <f>Hoja1!D198</f>
        <v>10770764</v>
      </c>
      <c r="E12" s="190">
        <f>Hoja1!E198</f>
        <v>0</v>
      </c>
      <c r="F12" s="190">
        <f>Hoja1!F198</f>
        <v>0</v>
      </c>
      <c r="G12" s="201">
        <f>Hoja1!G198</f>
        <v>18560672</v>
      </c>
      <c r="H12" s="190">
        <f>Hoja1!H198</f>
        <v>0</v>
      </c>
      <c r="I12" s="190">
        <f>Hoja1!I198</f>
        <v>0</v>
      </c>
      <c r="J12" s="190">
        <f>Hoja1!J198</f>
        <v>42570840</v>
      </c>
      <c r="K12" s="190">
        <f>Hoja1!K198</f>
        <v>0</v>
      </c>
      <c r="L12" s="190">
        <f>Hoja1!L198</f>
        <v>0</v>
      </c>
      <c r="M12" s="191">
        <f>Hoja1!M198</f>
        <v>66930605</v>
      </c>
      <c r="N12" s="189">
        <v>66930605</v>
      </c>
    </row>
    <row r="13" spans="1:14" ht="15.75" thickBot="1" x14ac:dyDescent="0.3">
      <c r="A13" s="10" t="s">
        <v>15</v>
      </c>
      <c r="B13" s="11"/>
      <c r="C13" s="11"/>
      <c r="D13" s="117">
        <f>(D11-D12)/D12</f>
        <v>-5.3450061666934674E-2</v>
      </c>
      <c r="E13" s="82"/>
      <c r="F13" s="82"/>
      <c r="G13" s="202">
        <f>(G11-G12)/G12</f>
        <v>0.37903614104058314</v>
      </c>
      <c r="H13" s="72"/>
      <c r="I13" s="72"/>
      <c r="J13" s="192">
        <f>(J11-J12)/J12</f>
        <v>-1</v>
      </c>
      <c r="K13" s="72"/>
      <c r="L13" s="72"/>
      <c r="M13" s="193">
        <f>Hoja1!M199</f>
        <v>-0.46525354895566828</v>
      </c>
      <c r="N13" s="188">
        <f>(N11-N12)/N11</f>
        <v>0</v>
      </c>
    </row>
    <row r="15" spans="1:14" x14ac:dyDescent="0.25">
      <c r="G15" s="6" t="s">
        <v>251</v>
      </c>
    </row>
  </sheetData>
  <mergeCells count="8">
    <mergeCell ref="A5:A8"/>
    <mergeCell ref="A1:N1"/>
    <mergeCell ref="B2:N2"/>
    <mergeCell ref="B3:N3"/>
    <mergeCell ref="C5:N5"/>
    <mergeCell ref="C6:N6"/>
    <mergeCell ref="C7:N7"/>
    <mergeCell ref="C8:N8"/>
  </mergeCells>
  <pageMargins left="0.25" right="0.25" top="0.75" bottom="0.75" header="0.3" footer="0.3"/>
  <pageSetup paperSize="9" scale="82" orientation="landscape" horizontalDpi="360" verticalDpi="360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C2D7E4-CE3E-4F85-AD87-7566C43AB0D5}">
  <dimension ref="A1:N13"/>
  <sheetViews>
    <sheetView zoomScaleNormal="100" workbookViewId="0">
      <selection activeCell="N11" sqref="N11"/>
    </sheetView>
  </sheetViews>
  <sheetFormatPr baseColWidth="10" defaultRowHeight="15" x14ac:dyDescent="0.25"/>
  <cols>
    <col min="1" max="1" width="17" style="6" bestFit="1" customWidth="1"/>
    <col min="2" max="2" width="15" style="6" customWidth="1"/>
    <col min="3" max="13" width="11.42578125" style="6"/>
  </cols>
  <sheetData>
    <row r="1" spans="1:14" ht="20.25" x14ac:dyDescent="0.25">
      <c r="A1" s="257" t="s">
        <v>89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9"/>
    </row>
    <row r="2" spans="1:14" ht="15" customHeight="1" x14ac:dyDescent="0.25">
      <c r="A2" s="20" t="s">
        <v>16</v>
      </c>
      <c r="B2" s="238" t="s">
        <v>96</v>
      </c>
      <c r="C2" s="238"/>
      <c r="D2" s="238"/>
      <c r="E2" s="238"/>
      <c r="F2" s="238"/>
      <c r="G2" s="238"/>
      <c r="H2" s="238"/>
      <c r="I2" s="238"/>
      <c r="J2" s="238"/>
      <c r="K2" s="238"/>
      <c r="L2" s="238"/>
      <c r="M2" s="238"/>
      <c r="N2" s="239"/>
    </row>
    <row r="3" spans="1:14" ht="15.75" thickBot="1" x14ac:dyDescent="0.3">
      <c r="A3" s="141" t="s">
        <v>19</v>
      </c>
      <c r="B3" s="251" t="s">
        <v>97</v>
      </c>
      <c r="C3" s="251"/>
      <c r="D3" s="251"/>
      <c r="E3" s="251"/>
      <c r="F3" s="251"/>
      <c r="G3" s="251"/>
      <c r="H3" s="251"/>
      <c r="I3" s="251"/>
      <c r="J3" s="251"/>
      <c r="K3" s="251"/>
      <c r="L3" s="251"/>
      <c r="M3" s="251"/>
      <c r="N3" s="252"/>
    </row>
    <row r="4" spans="1:14" ht="15.75" thickBot="1" x14ac:dyDescent="0.3"/>
    <row r="5" spans="1:14" ht="15" customHeight="1" x14ac:dyDescent="0.25">
      <c r="A5" s="268" t="s">
        <v>21</v>
      </c>
      <c r="B5" s="142" t="s">
        <v>22</v>
      </c>
      <c r="C5" s="253" t="s">
        <v>23</v>
      </c>
      <c r="D5" s="253"/>
      <c r="E5" s="253"/>
      <c r="F5" s="253"/>
      <c r="G5" s="253"/>
      <c r="H5" s="253"/>
      <c r="I5" s="253"/>
      <c r="J5" s="253"/>
      <c r="K5" s="253"/>
      <c r="L5" s="253"/>
      <c r="M5" s="253"/>
      <c r="N5" s="254"/>
    </row>
    <row r="6" spans="1:14" ht="15" customHeight="1" x14ac:dyDescent="0.25">
      <c r="A6" s="242"/>
      <c r="B6" s="7" t="s">
        <v>24</v>
      </c>
      <c r="C6" s="238" t="s">
        <v>99</v>
      </c>
      <c r="D6" s="238"/>
      <c r="E6" s="238"/>
      <c r="F6" s="238"/>
      <c r="G6" s="238"/>
      <c r="H6" s="238"/>
      <c r="I6" s="238"/>
      <c r="J6" s="238"/>
      <c r="K6" s="238"/>
      <c r="L6" s="238"/>
      <c r="M6" s="238"/>
      <c r="N6" s="239"/>
    </row>
    <row r="7" spans="1:14" ht="15" customHeight="1" x14ac:dyDescent="0.25">
      <c r="A7" s="242"/>
      <c r="B7" s="7" t="s">
        <v>26</v>
      </c>
      <c r="C7" s="238" t="s">
        <v>98</v>
      </c>
      <c r="D7" s="238"/>
      <c r="E7" s="238"/>
      <c r="F7" s="238"/>
      <c r="G7" s="238"/>
      <c r="H7" s="238"/>
      <c r="I7" s="238"/>
      <c r="J7" s="238"/>
      <c r="K7" s="238"/>
      <c r="L7" s="238"/>
      <c r="M7" s="238"/>
      <c r="N7" s="239"/>
    </row>
    <row r="8" spans="1:14" ht="30.75" thickBot="1" x14ac:dyDescent="0.3">
      <c r="A8" s="269"/>
      <c r="B8" s="143" t="s">
        <v>223</v>
      </c>
      <c r="C8" s="255" t="s">
        <v>222</v>
      </c>
      <c r="D8" s="255"/>
      <c r="E8" s="255"/>
      <c r="F8" s="255"/>
      <c r="G8" s="255"/>
      <c r="H8" s="255"/>
      <c r="I8" s="255"/>
      <c r="J8" s="255"/>
      <c r="K8" s="255"/>
      <c r="L8" s="255"/>
      <c r="M8" s="255"/>
      <c r="N8" s="256"/>
    </row>
    <row r="9" spans="1:14" ht="15.75" thickBot="1" x14ac:dyDescent="0.3">
      <c r="A9" s="21"/>
    </row>
    <row r="10" spans="1:14" ht="15.75" thickBot="1" x14ac:dyDescent="0.3">
      <c r="A10" s="8" t="s">
        <v>0</v>
      </c>
      <c r="B10" s="9" t="s">
        <v>1</v>
      </c>
      <c r="C10" s="9" t="s">
        <v>2</v>
      </c>
      <c r="D10" s="9" t="s">
        <v>3</v>
      </c>
      <c r="E10" s="9" t="s">
        <v>4</v>
      </c>
      <c r="F10" s="9" t="s">
        <v>5</v>
      </c>
      <c r="G10" s="9" t="s">
        <v>6</v>
      </c>
      <c r="H10" s="9" t="s">
        <v>7</v>
      </c>
      <c r="I10" s="9" t="s">
        <v>8</v>
      </c>
      <c r="J10" s="9" t="s">
        <v>9</v>
      </c>
      <c r="K10" s="9" t="s">
        <v>10</v>
      </c>
      <c r="L10" s="9" t="s">
        <v>11</v>
      </c>
      <c r="M10" s="25" t="s">
        <v>12</v>
      </c>
      <c r="N10" s="135" t="s">
        <v>258</v>
      </c>
    </row>
    <row r="11" spans="1:14" ht="15.75" thickBot="1" x14ac:dyDescent="0.3">
      <c r="A11" s="10" t="s">
        <v>13</v>
      </c>
      <c r="B11" s="11"/>
      <c r="C11" s="11"/>
      <c r="D11" s="11">
        <f>Hoja1!D212</f>
        <v>199</v>
      </c>
      <c r="E11" s="126">
        <f>Hoja1!E212</f>
        <v>0</v>
      </c>
      <c r="F11" s="126">
        <f>Hoja1!F212</f>
        <v>0</v>
      </c>
      <c r="G11" s="104">
        <f>Hoja1!G212</f>
        <v>199</v>
      </c>
      <c r="H11" s="126">
        <f>Hoja1!H212</f>
        <v>0</v>
      </c>
      <c r="I11" s="126">
        <f>Hoja1!I212</f>
        <v>0</v>
      </c>
      <c r="J11" s="126">
        <f>Hoja1!J212</f>
        <v>199</v>
      </c>
      <c r="K11" s="126">
        <f>Hoja1!K212</f>
        <v>0</v>
      </c>
      <c r="L11" s="126">
        <f>Hoja1!L212</f>
        <v>0</v>
      </c>
      <c r="M11" s="131">
        <f>Hoja1!M212</f>
        <v>199</v>
      </c>
      <c r="N11" s="172">
        <v>199</v>
      </c>
    </row>
    <row r="12" spans="1:14" ht="15.75" thickBot="1" x14ac:dyDescent="0.3">
      <c r="A12" s="10" t="s">
        <v>14</v>
      </c>
      <c r="B12" s="11"/>
      <c r="C12" s="11"/>
      <c r="D12" s="11">
        <f>Hoja1!D213</f>
        <v>16</v>
      </c>
      <c r="E12" s="126">
        <f>Hoja1!E213</f>
        <v>0</v>
      </c>
      <c r="F12" s="126">
        <f>Hoja1!F213</f>
        <v>0</v>
      </c>
      <c r="G12" s="104">
        <f>Hoja1!G213</f>
        <v>75</v>
      </c>
      <c r="H12" s="126">
        <f>Hoja1!H213</f>
        <v>0</v>
      </c>
      <c r="I12" s="126">
        <f>Hoja1!I213</f>
        <v>0</v>
      </c>
      <c r="J12" s="126">
        <f>Hoja1!J213</f>
        <v>60</v>
      </c>
      <c r="K12" s="126">
        <f>Hoja1!K213</f>
        <v>0</v>
      </c>
      <c r="L12" s="126">
        <f>Hoja1!L213</f>
        <v>0</v>
      </c>
      <c r="M12" s="194">
        <v>60</v>
      </c>
      <c r="N12" s="172">
        <v>85</v>
      </c>
    </row>
    <row r="13" spans="1:14" ht="15.75" thickBot="1" x14ac:dyDescent="0.3">
      <c r="A13" s="10" t="s">
        <v>15</v>
      </c>
      <c r="B13" s="11"/>
      <c r="C13" s="11"/>
      <c r="D13" s="84">
        <f>D11/D12</f>
        <v>12.4375</v>
      </c>
      <c r="E13" s="72"/>
      <c r="F13" s="72"/>
      <c r="G13" s="203">
        <f>G11/G12</f>
        <v>2.6533333333333333</v>
      </c>
      <c r="H13" s="72"/>
      <c r="I13" s="72"/>
      <c r="J13" s="195">
        <f>J11/J12</f>
        <v>3.3166666666666669</v>
      </c>
      <c r="K13" s="72"/>
      <c r="L13" s="72"/>
      <c r="M13" s="196">
        <f>M11/M12</f>
        <v>3.3166666666666669</v>
      </c>
      <c r="N13" s="197">
        <f>N11/N12</f>
        <v>2.3411764705882354</v>
      </c>
    </row>
  </sheetData>
  <mergeCells count="8">
    <mergeCell ref="A5:A8"/>
    <mergeCell ref="A1:N1"/>
    <mergeCell ref="B2:N2"/>
    <mergeCell ref="B3:N3"/>
    <mergeCell ref="C5:N5"/>
    <mergeCell ref="C6:N6"/>
    <mergeCell ref="C7:N7"/>
    <mergeCell ref="C8:N8"/>
  </mergeCells>
  <pageMargins left="0.25" right="0.25" top="0.75" bottom="0.75" header="0.3" footer="0.3"/>
  <pageSetup paperSize="9" scale="84" orientation="landscape" horizontalDpi="360" verticalDpi="36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F03AD3-2BD4-4720-85D0-BAEBE6C72A8C}">
  <dimension ref="A1:N14"/>
  <sheetViews>
    <sheetView zoomScaleNormal="100" workbookViewId="0">
      <selection activeCell="K17" sqref="K17"/>
    </sheetView>
  </sheetViews>
  <sheetFormatPr baseColWidth="10" defaultRowHeight="15" x14ac:dyDescent="0.25"/>
  <cols>
    <col min="1" max="1" width="17" style="6" bestFit="1" customWidth="1"/>
    <col min="2" max="2" width="15" style="6" customWidth="1"/>
    <col min="3" max="13" width="11.42578125" style="6"/>
  </cols>
  <sheetData>
    <row r="1" spans="1:14" ht="20.25" x14ac:dyDescent="0.25">
      <c r="A1" s="257" t="s">
        <v>104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9"/>
    </row>
    <row r="2" spans="1:14" ht="15" customHeight="1" x14ac:dyDescent="0.25">
      <c r="A2" s="20" t="s">
        <v>16</v>
      </c>
      <c r="B2" s="238" t="s">
        <v>100</v>
      </c>
      <c r="C2" s="238"/>
      <c r="D2" s="238"/>
      <c r="E2" s="238"/>
      <c r="F2" s="238"/>
      <c r="G2" s="238"/>
      <c r="H2" s="238"/>
      <c r="I2" s="238"/>
      <c r="J2" s="238"/>
      <c r="K2" s="238"/>
      <c r="L2" s="238"/>
      <c r="M2" s="238"/>
      <c r="N2" s="239"/>
    </row>
    <row r="3" spans="1:14" ht="15" customHeight="1" thickBot="1" x14ac:dyDescent="0.3">
      <c r="A3" s="141" t="s">
        <v>19</v>
      </c>
      <c r="B3" s="251" t="s">
        <v>101</v>
      </c>
      <c r="C3" s="251"/>
      <c r="D3" s="251"/>
      <c r="E3" s="251"/>
      <c r="F3" s="251"/>
      <c r="G3" s="251"/>
      <c r="H3" s="251"/>
      <c r="I3" s="251"/>
      <c r="J3" s="251"/>
      <c r="K3" s="251"/>
      <c r="L3" s="251"/>
      <c r="M3" s="251"/>
      <c r="N3" s="252"/>
    </row>
    <row r="4" spans="1:14" ht="15.75" thickBot="1" x14ac:dyDescent="0.3">
      <c r="A4" s="21"/>
      <c r="N4" s="145"/>
    </row>
    <row r="5" spans="1:14" ht="15" customHeight="1" x14ac:dyDescent="0.25">
      <c r="A5" s="268" t="s">
        <v>21</v>
      </c>
      <c r="B5" s="142" t="s">
        <v>22</v>
      </c>
      <c r="C5" s="253" t="s">
        <v>23</v>
      </c>
      <c r="D5" s="253"/>
      <c r="E5" s="253"/>
      <c r="F5" s="253"/>
      <c r="G5" s="253"/>
      <c r="H5" s="253"/>
      <c r="I5" s="253"/>
      <c r="J5" s="253"/>
      <c r="K5" s="253"/>
      <c r="L5" s="253"/>
      <c r="M5" s="253"/>
      <c r="N5" s="254"/>
    </row>
    <row r="6" spans="1:14" ht="15" customHeight="1" x14ac:dyDescent="0.25">
      <c r="A6" s="242"/>
      <c r="B6" s="7" t="s">
        <v>24</v>
      </c>
      <c r="C6" s="238" t="s">
        <v>102</v>
      </c>
      <c r="D6" s="238"/>
      <c r="E6" s="238"/>
      <c r="F6" s="238"/>
      <c r="G6" s="238"/>
      <c r="H6" s="238"/>
      <c r="I6" s="238"/>
      <c r="J6" s="238"/>
      <c r="K6" s="238"/>
      <c r="L6" s="238"/>
      <c r="M6" s="238"/>
      <c r="N6" s="239"/>
    </row>
    <row r="7" spans="1:14" ht="15" customHeight="1" x14ac:dyDescent="0.25">
      <c r="A7" s="242"/>
      <c r="B7" s="7" t="s">
        <v>26</v>
      </c>
      <c r="C7" s="238" t="s">
        <v>103</v>
      </c>
      <c r="D7" s="238"/>
      <c r="E7" s="238"/>
      <c r="F7" s="238"/>
      <c r="G7" s="238"/>
      <c r="H7" s="238"/>
      <c r="I7" s="238"/>
      <c r="J7" s="238"/>
      <c r="K7" s="238"/>
      <c r="L7" s="238"/>
      <c r="M7" s="238"/>
      <c r="N7" s="239"/>
    </row>
    <row r="8" spans="1:14" ht="30.75" thickBot="1" x14ac:dyDescent="0.3">
      <c r="A8" s="269"/>
      <c r="B8" s="143" t="s">
        <v>223</v>
      </c>
      <c r="C8" s="255" t="s">
        <v>222</v>
      </c>
      <c r="D8" s="255"/>
      <c r="E8" s="255"/>
      <c r="F8" s="255"/>
      <c r="G8" s="255"/>
      <c r="H8" s="255"/>
      <c r="I8" s="255"/>
      <c r="J8" s="255"/>
      <c r="K8" s="255"/>
      <c r="L8" s="255"/>
      <c r="M8" s="255"/>
      <c r="N8" s="256"/>
    </row>
    <row r="9" spans="1:14" ht="15.75" thickBot="1" x14ac:dyDescent="0.3">
      <c r="A9" s="21"/>
      <c r="N9" s="145"/>
    </row>
    <row r="10" spans="1:14" ht="15.75" thickBot="1" x14ac:dyDescent="0.3">
      <c r="A10" s="8" t="s">
        <v>0</v>
      </c>
      <c r="B10" s="9" t="s">
        <v>1</v>
      </c>
      <c r="C10" s="9" t="s">
        <v>2</v>
      </c>
      <c r="D10" s="9" t="s">
        <v>3</v>
      </c>
      <c r="E10" s="9" t="s">
        <v>4</v>
      </c>
      <c r="F10" s="9" t="s">
        <v>5</v>
      </c>
      <c r="G10" s="9" t="s">
        <v>6</v>
      </c>
      <c r="H10" s="9" t="s">
        <v>7</v>
      </c>
      <c r="I10" s="9" t="s">
        <v>8</v>
      </c>
      <c r="J10" s="9" t="s">
        <v>9</v>
      </c>
      <c r="K10" s="9" t="s">
        <v>10</v>
      </c>
      <c r="L10" s="9" t="s">
        <v>11</v>
      </c>
      <c r="M10" s="130" t="s">
        <v>12</v>
      </c>
      <c r="N10" s="135" t="s">
        <v>258</v>
      </c>
    </row>
    <row r="11" spans="1:14" ht="15.75" thickBot="1" x14ac:dyDescent="0.3">
      <c r="A11" s="10" t="s">
        <v>13</v>
      </c>
      <c r="B11" s="11">
        <f>Hoja1!B227</f>
        <v>0</v>
      </c>
      <c r="C11" s="11">
        <f>Hoja1!C227</f>
        <v>0</v>
      </c>
      <c r="D11" s="11">
        <f>Hoja1!D227</f>
        <v>37</v>
      </c>
      <c r="E11" s="11">
        <f>Hoja1!E227</f>
        <v>0</v>
      </c>
      <c r="F11" s="11">
        <f>Hoja1!F227</f>
        <v>0</v>
      </c>
      <c r="G11" s="11">
        <f>Hoja1!G227</f>
        <v>37</v>
      </c>
      <c r="H11" s="126">
        <f>Hoja1!H227</f>
        <v>0</v>
      </c>
      <c r="I11" s="126">
        <f>Hoja1!I227</f>
        <v>0</v>
      </c>
      <c r="J11" s="126">
        <f>Hoja1!J227</f>
        <v>37</v>
      </c>
      <c r="K11" s="126">
        <f>Hoja1!K227</f>
        <v>0</v>
      </c>
      <c r="L11" s="126">
        <f>Hoja1!L227</f>
        <v>0</v>
      </c>
      <c r="M11" s="131">
        <f>Hoja1!M227</f>
        <v>37</v>
      </c>
      <c r="N11" s="170">
        <v>37</v>
      </c>
    </row>
    <row r="12" spans="1:14" ht="15.75" thickBot="1" x14ac:dyDescent="0.3">
      <c r="A12" s="10" t="s">
        <v>14</v>
      </c>
      <c r="B12" s="11">
        <f>Hoja1!B228</f>
        <v>0</v>
      </c>
      <c r="C12" s="11">
        <f>Hoja1!C228</f>
        <v>0</v>
      </c>
      <c r="D12" s="11">
        <f>Hoja1!D228</f>
        <v>16</v>
      </c>
      <c r="E12" s="11">
        <f>Hoja1!E228</f>
        <v>0</v>
      </c>
      <c r="F12" s="11">
        <f>Hoja1!F228</f>
        <v>0</v>
      </c>
      <c r="G12" s="11">
        <f>Hoja1!G228</f>
        <v>30</v>
      </c>
      <c r="H12" s="126">
        <f>Hoja1!H228</f>
        <v>0</v>
      </c>
      <c r="I12" s="126">
        <f>Hoja1!I228</f>
        <v>0</v>
      </c>
      <c r="J12" s="126">
        <f>Hoja1!J228</f>
        <v>37</v>
      </c>
      <c r="K12" s="126">
        <f>Hoja1!K228</f>
        <v>0</v>
      </c>
      <c r="L12" s="126">
        <f>Hoja1!L228</f>
        <v>0</v>
      </c>
      <c r="M12" s="131">
        <f>Hoja1!M228</f>
        <v>37</v>
      </c>
      <c r="N12" s="170">
        <v>37</v>
      </c>
    </row>
    <row r="13" spans="1:14" ht="15.75" thickBot="1" x14ac:dyDescent="0.3">
      <c r="A13" s="10" t="s">
        <v>15</v>
      </c>
      <c r="B13" s="11">
        <f>Hoja1!B229</f>
        <v>0</v>
      </c>
      <c r="C13" s="11">
        <f>Hoja1!C229</f>
        <v>0</v>
      </c>
      <c r="D13" s="68">
        <f>Hoja1!D229</f>
        <v>0.43243243243243246</v>
      </c>
      <c r="E13" s="11">
        <f>Hoja1!E229</f>
        <v>0</v>
      </c>
      <c r="F13" s="11">
        <f>Hoja1!F229</f>
        <v>0</v>
      </c>
      <c r="G13" s="68">
        <f>Hoja1!G229</f>
        <v>0.81081081081081086</v>
      </c>
      <c r="H13" s="126">
        <f>Hoja1!H229</f>
        <v>0</v>
      </c>
      <c r="I13" s="126">
        <f>Hoja1!I229</f>
        <v>0</v>
      </c>
      <c r="J13" s="129">
        <f>Hoja1!J229</f>
        <v>1</v>
      </c>
      <c r="K13" s="126">
        <f>Hoja1!K229</f>
        <v>0</v>
      </c>
      <c r="L13" s="126">
        <f>Hoja1!L229</f>
        <v>0</v>
      </c>
      <c r="M13" s="134">
        <f>Hoja1!M229</f>
        <v>1</v>
      </c>
      <c r="N13" s="204">
        <f>Hoja1!N229</f>
        <v>0</v>
      </c>
    </row>
    <row r="14" spans="1:14" x14ac:dyDescent="0.25">
      <c r="A14" s="6" t="s">
        <v>215</v>
      </c>
    </row>
  </sheetData>
  <mergeCells count="8">
    <mergeCell ref="A5:A8"/>
    <mergeCell ref="A1:N1"/>
    <mergeCell ref="B2:N2"/>
    <mergeCell ref="B3:N3"/>
    <mergeCell ref="C5:N5"/>
    <mergeCell ref="C6:N6"/>
    <mergeCell ref="C7:N7"/>
    <mergeCell ref="C8:N8"/>
  </mergeCells>
  <pageMargins left="0.25" right="0.25" top="0.75" bottom="0.75" header="0.3" footer="0.3"/>
  <pageSetup paperSize="9" scale="84" orientation="landscape" horizontalDpi="360" verticalDpi="36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5482B8-5A23-466D-8939-212FD54463D9}">
  <dimension ref="A1:M14"/>
  <sheetViews>
    <sheetView zoomScaleNormal="100" workbookViewId="0">
      <selection activeCell="F15" sqref="F15"/>
    </sheetView>
  </sheetViews>
  <sheetFormatPr baseColWidth="10" defaultRowHeight="15" x14ac:dyDescent="0.25"/>
  <cols>
    <col min="1" max="1" width="17" style="6" bestFit="1" customWidth="1"/>
    <col min="2" max="2" width="15" style="6" customWidth="1"/>
    <col min="3" max="13" width="11.42578125" style="6"/>
  </cols>
  <sheetData>
    <row r="1" spans="1:13" ht="20.25" x14ac:dyDescent="0.25">
      <c r="A1" s="217" t="s">
        <v>105</v>
      </c>
      <c r="B1" s="218"/>
      <c r="C1" s="218"/>
      <c r="D1" s="218"/>
      <c r="E1" s="218"/>
      <c r="F1" s="218"/>
      <c r="G1" s="218"/>
      <c r="H1" s="218"/>
      <c r="I1" s="218"/>
      <c r="J1" s="218"/>
      <c r="K1" s="218"/>
      <c r="L1" s="218"/>
      <c r="M1" s="219"/>
    </row>
    <row r="2" spans="1:13" x14ac:dyDescent="0.25">
      <c r="A2" s="20" t="s">
        <v>16</v>
      </c>
      <c r="B2" s="220" t="s">
        <v>106</v>
      </c>
      <c r="C2" s="221"/>
      <c r="D2" s="221"/>
      <c r="E2" s="221"/>
      <c r="F2" s="221"/>
      <c r="G2" s="221"/>
      <c r="H2" s="221"/>
      <c r="I2" s="221"/>
      <c r="J2" s="221"/>
      <c r="K2" s="221"/>
      <c r="L2" s="221"/>
      <c r="M2" s="222"/>
    </row>
    <row r="3" spans="1:13" x14ac:dyDescent="0.25">
      <c r="A3" s="20" t="s">
        <v>19</v>
      </c>
      <c r="B3" s="223" t="s">
        <v>107</v>
      </c>
      <c r="C3" s="224"/>
      <c r="D3" s="224"/>
      <c r="E3" s="224"/>
      <c r="F3" s="224"/>
      <c r="G3" s="224"/>
      <c r="H3" s="224"/>
      <c r="I3" s="224"/>
      <c r="J3" s="224"/>
      <c r="K3" s="224"/>
      <c r="L3" s="224"/>
      <c r="M3" s="225"/>
    </row>
    <row r="4" spans="1:13" x14ac:dyDescent="0.25">
      <c r="A4" s="21"/>
      <c r="M4" s="22"/>
    </row>
    <row r="5" spans="1:13" x14ac:dyDescent="0.25">
      <c r="A5" s="226" t="s">
        <v>21</v>
      </c>
      <c r="B5" s="7" t="s">
        <v>22</v>
      </c>
      <c r="C5" s="223" t="s">
        <v>23</v>
      </c>
      <c r="D5" s="224"/>
      <c r="E5" s="224"/>
      <c r="F5" s="224"/>
      <c r="G5" s="224"/>
      <c r="H5" s="224"/>
      <c r="I5" s="224"/>
      <c r="J5" s="224"/>
      <c r="K5" s="224"/>
      <c r="L5" s="224"/>
      <c r="M5" s="225"/>
    </row>
    <row r="6" spans="1:13" x14ac:dyDescent="0.25">
      <c r="A6" s="227"/>
      <c r="B6" s="7" t="s">
        <v>24</v>
      </c>
      <c r="C6" s="220" t="s">
        <v>108</v>
      </c>
      <c r="D6" s="221"/>
      <c r="E6" s="221"/>
      <c r="F6" s="221"/>
      <c r="G6" s="221"/>
      <c r="H6" s="221"/>
      <c r="I6" s="221"/>
      <c r="J6" s="221"/>
      <c r="K6" s="221"/>
      <c r="L6" s="221"/>
      <c r="M6" s="222"/>
    </row>
    <row r="7" spans="1:13" x14ac:dyDescent="0.25">
      <c r="A7" s="227"/>
      <c r="B7" s="7" t="s">
        <v>26</v>
      </c>
      <c r="C7" s="220" t="s">
        <v>109</v>
      </c>
      <c r="D7" s="221"/>
      <c r="E7" s="221"/>
      <c r="F7" s="221"/>
      <c r="G7" s="221"/>
      <c r="H7" s="221"/>
      <c r="I7" s="221"/>
      <c r="J7" s="221"/>
      <c r="K7" s="221"/>
      <c r="L7" s="221"/>
      <c r="M7" s="222"/>
    </row>
    <row r="8" spans="1:13" ht="30" x14ac:dyDescent="0.25">
      <c r="A8" s="228"/>
      <c r="B8" s="7" t="s">
        <v>223</v>
      </c>
      <c r="C8" s="220" t="s">
        <v>222</v>
      </c>
      <c r="D8" s="221"/>
      <c r="E8" s="221"/>
      <c r="F8" s="221"/>
      <c r="G8" s="221"/>
      <c r="H8" s="221"/>
      <c r="I8" s="221"/>
      <c r="J8" s="221"/>
      <c r="K8" s="221"/>
      <c r="L8" s="221"/>
      <c r="M8" s="222"/>
    </row>
    <row r="9" spans="1:13" ht="15.75" thickBot="1" x14ac:dyDescent="0.3">
      <c r="A9" s="21"/>
      <c r="M9" s="22"/>
    </row>
    <row r="10" spans="1:13" ht="15.75" thickBot="1" x14ac:dyDescent="0.3">
      <c r="A10" s="8" t="s">
        <v>0</v>
      </c>
      <c r="B10" s="9" t="s">
        <v>1</v>
      </c>
      <c r="C10" s="9" t="s">
        <v>2</v>
      </c>
      <c r="D10" s="9" t="s">
        <v>3</v>
      </c>
      <c r="E10" s="9" t="s">
        <v>4</v>
      </c>
      <c r="F10" s="9" t="s">
        <v>5</v>
      </c>
      <c r="G10" s="9" t="s">
        <v>6</v>
      </c>
      <c r="H10" s="9" t="s">
        <v>7</v>
      </c>
      <c r="I10" s="9" t="s">
        <v>8</v>
      </c>
      <c r="J10" s="9" t="s">
        <v>9</v>
      </c>
      <c r="K10" s="9" t="s">
        <v>10</v>
      </c>
      <c r="L10" s="9" t="s">
        <v>11</v>
      </c>
      <c r="M10" s="25" t="s">
        <v>12</v>
      </c>
    </row>
    <row r="11" spans="1:13" ht="15.75" thickBot="1" x14ac:dyDescent="0.3">
      <c r="A11" s="10" t="s">
        <v>13</v>
      </c>
      <c r="B11" s="11">
        <f>Hoja1!B242</f>
        <v>0</v>
      </c>
      <c r="C11" s="11">
        <f>Hoja1!C242</f>
        <v>0</v>
      </c>
      <c r="D11" s="11">
        <f>Hoja1!D242</f>
        <v>37</v>
      </c>
      <c r="E11" s="11">
        <f>Hoja1!E242</f>
        <v>0</v>
      </c>
      <c r="F11" s="11">
        <f>Hoja1!F242</f>
        <v>0</v>
      </c>
      <c r="G11" s="11">
        <f>Hoja1!G242</f>
        <v>30</v>
      </c>
      <c r="H11" s="126">
        <f>Hoja1!H242</f>
        <v>0</v>
      </c>
      <c r="I11" s="126">
        <f>Hoja1!I242</f>
        <v>0</v>
      </c>
      <c r="J11" s="126">
        <f>Hoja1!J242</f>
        <v>40</v>
      </c>
      <c r="K11" s="126">
        <f>Hoja1!K242</f>
        <v>0</v>
      </c>
      <c r="L11" s="126">
        <f>Hoja1!L242</f>
        <v>0</v>
      </c>
      <c r="M11" s="126">
        <f>Hoja1!M242</f>
        <v>37</v>
      </c>
    </row>
    <row r="12" spans="1:13" ht="15.75" thickBot="1" x14ac:dyDescent="0.3">
      <c r="A12" s="10" t="s">
        <v>14</v>
      </c>
      <c r="B12" s="11">
        <f>Hoja1!B243</f>
        <v>0</v>
      </c>
      <c r="C12" s="11">
        <f>Hoja1!C243</f>
        <v>0</v>
      </c>
      <c r="D12" s="11">
        <f>Hoja1!D243</f>
        <v>37</v>
      </c>
      <c r="E12" s="11">
        <f>Hoja1!E243</f>
        <v>0</v>
      </c>
      <c r="F12" s="11">
        <f>Hoja1!F243</f>
        <v>0</v>
      </c>
      <c r="G12" s="11">
        <f>Hoja1!G243</f>
        <v>37</v>
      </c>
      <c r="H12" s="126">
        <f>Hoja1!H243</f>
        <v>0</v>
      </c>
      <c r="I12" s="126">
        <f>Hoja1!I243</f>
        <v>0</v>
      </c>
      <c r="J12" s="126">
        <f>Hoja1!J243</f>
        <v>25</v>
      </c>
      <c r="K12" s="126">
        <f>Hoja1!K243</f>
        <v>0</v>
      </c>
      <c r="L12" s="126">
        <f>Hoja1!L243</f>
        <v>0</v>
      </c>
      <c r="M12" s="126">
        <f>Hoja1!M243</f>
        <v>25</v>
      </c>
    </row>
    <row r="13" spans="1:13" ht="15.75" thickBot="1" x14ac:dyDescent="0.3">
      <c r="A13" s="10" t="s">
        <v>15</v>
      </c>
      <c r="B13" s="11">
        <f>Hoja1!B244</f>
        <v>0</v>
      </c>
      <c r="C13" s="11">
        <f>Hoja1!C244</f>
        <v>0</v>
      </c>
      <c r="D13" s="68">
        <f>Hoja1!D244</f>
        <v>0</v>
      </c>
      <c r="E13" s="11">
        <f>Hoja1!E244</f>
        <v>0</v>
      </c>
      <c r="F13" s="11">
        <f>Hoja1!F244</f>
        <v>0</v>
      </c>
      <c r="G13" s="68">
        <f>Hoja1!G244</f>
        <v>-0.1891891891891892</v>
      </c>
      <c r="H13" s="126">
        <f>Hoja1!H244</f>
        <v>0</v>
      </c>
      <c r="I13" s="126">
        <f>Hoja1!I244</f>
        <v>0</v>
      </c>
      <c r="J13" s="129">
        <f>Hoja1!J244</f>
        <v>0.6</v>
      </c>
      <c r="K13" s="126">
        <f>Hoja1!K244</f>
        <v>0</v>
      </c>
      <c r="L13" s="126">
        <f>Hoja1!L244</f>
        <v>0</v>
      </c>
      <c r="M13" s="129">
        <f>Hoja1!M244</f>
        <v>0.48</v>
      </c>
    </row>
    <row r="14" spans="1:13" x14ac:dyDescent="0.25">
      <c r="A14" s="6" t="s">
        <v>215</v>
      </c>
    </row>
  </sheetData>
  <mergeCells count="8">
    <mergeCell ref="A1:M1"/>
    <mergeCell ref="B2:M2"/>
    <mergeCell ref="B3:M3"/>
    <mergeCell ref="A5:A8"/>
    <mergeCell ref="C5:M5"/>
    <mergeCell ref="C6:M6"/>
    <mergeCell ref="C7:M7"/>
    <mergeCell ref="C8:M8"/>
  </mergeCells>
  <pageMargins left="0.25" right="0.25" top="0.75" bottom="0.75" header="0.3" footer="0.3"/>
  <pageSetup paperSize="9" scale="90" orientation="landscape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402AE0-491E-48AA-ADDB-526DEDE2BDAE}">
  <dimension ref="A1:M21"/>
  <sheetViews>
    <sheetView workbookViewId="0">
      <selection activeCell="E6" sqref="E6"/>
    </sheetView>
  </sheetViews>
  <sheetFormatPr baseColWidth="10" defaultRowHeight="15" x14ac:dyDescent="0.25"/>
  <cols>
    <col min="1" max="1" width="18.85546875" customWidth="1"/>
  </cols>
  <sheetData>
    <row r="1" spans="1:13" ht="15.75" thickBot="1" x14ac:dyDescent="0.3">
      <c r="A1" s="8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9" t="s">
        <v>5</v>
      </c>
      <c r="G1" s="9" t="s">
        <v>6</v>
      </c>
      <c r="H1" s="9" t="s">
        <v>7</v>
      </c>
      <c r="I1" s="9" t="s">
        <v>8</v>
      </c>
      <c r="J1" s="9" t="s">
        <v>9</v>
      </c>
      <c r="K1" s="9" t="s">
        <v>10</v>
      </c>
      <c r="L1" s="9" t="s">
        <v>11</v>
      </c>
      <c r="M1" s="25" t="s">
        <v>12</v>
      </c>
    </row>
    <row r="2" spans="1:13" ht="15.75" thickBot="1" x14ac:dyDescent="0.3">
      <c r="A2" s="65" t="s">
        <v>13</v>
      </c>
      <c r="B2" s="66">
        <f>Hoja1!B12</f>
        <v>0</v>
      </c>
      <c r="C2" s="66">
        <f>Hoja1!C12</f>
        <v>74</v>
      </c>
      <c r="D2" s="66">
        <f>Hoja1!D12</f>
        <v>291</v>
      </c>
      <c r="E2" s="66">
        <f>Hoja1!E12</f>
        <v>502</v>
      </c>
      <c r="F2" s="66">
        <f>Hoja1!F12</f>
        <v>1087</v>
      </c>
      <c r="G2" s="66">
        <f>Hoja1!G12</f>
        <v>1787</v>
      </c>
      <c r="H2" s="66">
        <f>Hoja1!H12</f>
        <v>1787</v>
      </c>
      <c r="I2" s="66">
        <f>Hoja1!I12</f>
        <v>1787</v>
      </c>
      <c r="J2" s="66">
        <f>Hoja1!J12</f>
        <v>1787</v>
      </c>
      <c r="K2" s="66">
        <f>Hoja1!K12</f>
        <v>1787</v>
      </c>
      <c r="L2" s="66">
        <f>Hoja1!L12</f>
        <v>1787</v>
      </c>
      <c r="M2" s="66">
        <f>Hoja1!M12</f>
        <v>1787</v>
      </c>
    </row>
    <row r="3" spans="1:13" ht="15.75" thickBot="1" x14ac:dyDescent="0.3">
      <c r="A3" s="12" t="s">
        <v>30</v>
      </c>
      <c r="B3" s="66">
        <f>Hoja1!B13</f>
        <v>0</v>
      </c>
      <c r="C3" s="66">
        <f>Hoja1!C13</f>
        <v>0</v>
      </c>
      <c r="D3" s="66">
        <f>Hoja1!D13</f>
        <v>0</v>
      </c>
      <c r="E3" s="66">
        <f>Hoja1!E13</f>
        <v>0</v>
      </c>
      <c r="F3" s="66">
        <f>Hoja1!F13</f>
        <v>0</v>
      </c>
      <c r="G3" s="66">
        <f>Hoja1!G13</f>
        <v>0</v>
      </c>
      <c r="H3" s="66">
        <f>Hoja1!H13</f>
        <v>0</v>
      </c>
      <c r="I3" s="66">
        <f>Hoja1!I13</f>
        <v>0</v>
      </c>
      <c r="J3" s="66">
        <f>Hoja1!J13</f>
        <v>0</v>
      </c>
      <c r="K3" s="66">
        <f>Hoja1!K13</f>
        <v>0</v>
      </c>
      <c r="L3" s="66">
        <f>Hoja1!L13</f>
        <v>0</v>
      </c>
      <c r="M3" s="66">
        <f>Hoja1!M13</f>
        <v>0</v>
      </c>
    </row>
    <row r="4" spans="1:13" ht="15.75" thickBot="1" x14ac:dyDescent="0.3">
      <c r="A4" s="12" t="s">
        <v>32</v>
      </c>
      <c r="B4" s="66">
        <f>Hoja1!B14</f>
        <v>0</v>
      </c>
      <c r="C4" s="66">
        <f>Hoja1!C14</f>
        <v>74</v>
      </c>
      <c r="D4" s="66">
        <f>Hoja1!D14</f>
        <v>74</v>
      </c>
      <c r="E4" s="66">
        <f>Hoja1!E14</f>
        <v>104</v>
      </c>
      <c r="F4" s="66">
        <f>Hoja1!F14</f>
        <v>154</v>
      </c>
      <c r="G4" s="66">
        <f>Hoja1!G14</f>
        <v>260</v>
      </c>
      <c r="H4" s="66">
        <f>Hoja1!H14</f>
        <v>260</v>
      </c>
      <c r="I4" s="66">
        <f>Hoja1!I14</f>
        <v>260</v>
      </c>
      <c r="J4" s="66">
        <f>Hoja1!J14</f>
        <v>260</v>
      </c>
      <c r="K4" s="66">
        <f>Hoja1!K14</f>
        <v>260</v>
      </c>
      <c r="L4" s="66">
        <f>Hoja1!L14</f>
        <v>260</v>
      </c>
      <c r="M4" s="66">
        <f>Hoja1!M14</f>
        <v>260</v>
      </c>
    </row>
    <row r="5" spans="1:13" ht="15.75" thickBot="1" x14ac:dyDescent="0.3">
      <c r="A5" s="12" t="s">
        <v>31</v>
      </c>
      <c r="B5" s="66">
        <f>Hoja1!B15</f>
        <v>0</v>
      </c>
      <c r="C5" s="66">
        <f>Hoja1!C15</f>
        <v>0</v>
      </c>
      <c r="D5" s="66">
        <f>Hoja1!D15</f>
        <v>217</v>
      </c>
      <c r="E5" s="66">
        <f>Hoja1!E15</f>
        <v>398</v>
      </c>
      <c r="F5" s="66">
        <f>Hoja1!F15</f>
        <v>933</v>
      </c>
      <c r="G5" s="66">
        <f>Hoja1!G15</f>
        <v>1527</v>
      </c>
      <c r="H5" s="66">
        <f>Hoja1!H15</f>
        <v>1527</v>
      </c>
      <c r="I5" s="66">
        <f>Hoja1!I15</f>
        <v>1527</v>
      </c>
      <c r="J5" s="66">
        <f>Hoja1!J15</f>
        <v>1527</v>
      </c>
      <c r="K5" s="66">
        <f>Hoja1!K15</f>
        <v>1527</v>
      </c>
      <c r="L5" s="66">
        <f>Hoja1!L15</f>
        <v>1527</v>
      </c>
      <c r="M5" s="66">
        <f>Hoja1!M15</f>
        <v>1527</v>
      </c>
    </row>
    <row r="6" spans="1:13" ht="15.75" thickBot="1" x14ac:dyDescent="0.3">
      <c r="A6" s="65" t="s">
        <v>14</v>
      </c>
      <c r="B6" s="66">
        <v>24</v>
      </c>
      <c r="C6" s="66">
        <v>30</v>
      </c>
      <c r="D6" s="66">
        <v>30</v>
      </c>
      <c r="E6" s="66">
        <v>271</v>
      </c>
      <c r="F6" s="66">
        <v>758</v>
      </c>
      <c r="G6" s="66">
        <v>1090</v>
      </c>
      <c r="H6" s="66">
        <v>1837</v>
      </c>
      <c r="I6" s="66">
        <v>2130</v>
      </c>
      <c r="J6" s="66">
        <v>2536</v>
      </c>
      <c r="K6" s="66">
        <v>2744</v>
      </c>
      <c r="L6" s="66">
        <v>2799</v>
      </c>
      <c r="M6" s="66">
        <f>SUM(M7:M9)</f>
        <v>2942</v>
      </c>
    </row>
    <row r="7" spans="1:13" ht="15.75" thickBot="1" x14ac:dyDescent="0.3">
      <c r="A7" s="12" t="s">
        <v>30</v>
      </c>
      <c r="B7" s="11">
        <v>0</v>
      </c>
      <c r="C7" s="11">
        <v>0</v>
      </c>
      <c r="D7" s="11">
        <v>0</v>
      </c>
      <c r="E7" s="11">
        <v>0</v>
      </c>
      <c r="F7" s="11">
        <v>230</v>
      </c>
      <c r="G7" s="11">
        <v>230</v>
      </c>
      <c r="H7" s="11">
        <v>504</v>
      </c>
      <c r="I7" s="11">
        <v>527</v>
      </c>
      <c r="J7" s="11">
        <v>521</v>
      </c>
      <c r="K7" s="11">
        <v>520</v>
      </c>
      <c r="L7" s="11">
        <v>520</v>
      </c>
      <c r="M7" s="11">
        <v>520</v>
      </c>
    </row>
    <row r="8" spans="1:13" ht="15.75" thickBot="1" x14ac:dyDescent="0.3">
      <c r="A8" s="12" t="s">
        <v>32</v>
      </c>
      <c r="B8" s="11">
        <v>0</v>
      </c>
      <c r="C8" s="11">
        <v>6</v>
      </c>
      <c r="D8" s="11">
        <v>6</v>
      </c>
      <c r="E8" s="11">
        <v>69</v>
      </c>
      <c r="F8" s="11">
        <v>69</v>
      </c>
      <c r="G8" s="11">
        <v>187</v>
      </c>
      <c r="H8" s="11">
        <v>434</v>
      </c>
      <c r="I8" s="11">
        <v>497</v>
      </c>
      <c r="J8" s="11">
        <v>740</v>
      </c>
      <c r="K8" s="11">
        <v>910</v>
      </c>
      <c r="L8" s="11">
        <v>965</v>
      </c>
      <c r="M8" s="11">
        <v>1108</v>
      </c>
    </row>
    <row r="9" spans="1:13" ht="15.75" thickBot="1" x14ac:dyDescent="0.3">
      <c r="A9" s="12" t="s">
        <v>31</v>
      </c>
      <c r="B9" s="11">
        <v>24</v>
      </c>
      <c r="C9" s="11">
        <v>24</v>
      </c>
      <c r="D9" s="11">
        <v>24</v>
      </c>
      <c r="E9" s="11">
        <v>202</v>
      </c>
      <c r="F9" s="11">
        <v>459</v>
      </c>
      <c r="G9" s="11">
        <v>673</v>
      </c>
      <c r="H9" s="11">
        <v>899</v>
      </c>
      <c r="I9" s="11">
        <v>1106</v>
      </c>
      <c r="J9" s="11">
        <v>1275</v>
      </c>
      <c r="K9" s="11">
        <v>1314</v>
      </c>
      <c r="L9" s="11">
        <v>1314</v>
      </c>
      <c r="M9" s="11">
        <v>1314</v>
      </c>
    </row>
    <row r="10" spans="1:13" ht="15.75" thickBot="1" x14ac:dyDescent="0.3">
      <c r="A10" s="10" t="s">
        <v>15</v>
      </c>
      <c r="B10" s="11"/>
      <c r="C10" s="11"/>
      <c r="D10" s="11">
        <v>0</v>
      </c>
      <c r="E10" s="11"/>
      <c r="F10" s="11"/>
      <c r="G10" s="11"/>
      <c r="H10" s="11"/>
      <c r="I10" s="11"/>
      <c r="J10" s="11"/>
      <c r="K10" s="11"/>
      <c r="L10" s="11"/>
      <c r="M10" s="26">
        <v>20.88</v>
      </c>
    </row>
    <row r="11" spans="1:13" x14ac:dyDescent="0.25">
      <c r="A11" s="64" t="s">
        <v>213</v>
      </c>
      <c r="B11" s="67">
        <f>B2/B6</f>
        <v>0</v>
      </c>
      <c r="C11" s="67">
        <f t="shared" ref="C11:L11" si="0">C2/C6</f>
        <v>2.4666666666666668</v>
      </c>
      <c r="D11" s="67">
        <f t="shared" si="0"/>
        <v>9.6999999999999993</v>
      </c>
      <c r="E11" s="67">
        <f t="shared" si="0"/>
        <v>1.8523985239852399</v>
      </c>
      <c r="F11" s="67">
        <f t="shared" si="0"/>
        <v>1.4340369393139842</v>
      </c>
      <c r="G11" s="67">
        <f t="shared" si="0"/>
        <v>1.6394495412844037</v>
      </c>
      <c r="H11" s="67">
        <f t="shared" si="0"/>
        <v>0.97278170930865537</v>
      </c>
      <c r="I11" s="67">
        <f t="shared" si="0"/>
        <v>0.83896713615023477</v>
      </c>
      <c r="J11" s="67">
        <f t="shared" si="0"/>
        <v>0.70465299684542582</v>
      </c>
      <c r="K11" s="67">
        <f t="shared" si="0"/>
        <v>0.65123906705539358</v>
      </c>
      <c r="L11" s="67">
        <f t="shared" si="0"/>
        <v>0.63844230082172204</v>
      </c>
    </row>
    <row r="12" spans="1:13" x14ac:dyDescent="0.25">
      <c r="B12" s="67">
        <f>(B2-B6)/B6</f>
        <v>-1</v>
      </c>
      <c r="C12" s="67">
        <f t="shared" ref="C12:L12" si="1">(C2-C6)/C6</f>
        <v>1.4666666666666666</v>
      </c>
      <c r="D12" s="67">
        <f t="shared" si="1"/>
        <v>8.6999999999999993</v>
      </c>
      <c r="E12" s="67">
        <f t="shared" si="1"/>
        <v>0.85239852398523985</v>
      </c>
      <c r="F12" s="67">
        <f>(F2-F6)/F6</f>
        <v>0.43403693931398418</v>
      </c>
      <c r="G12" s="67">
        <f t="shared" si="1"/>
        <v>0.63944954128440368</v>
      </c>
      <c r="H12" s="67">
        <f t="shared" si="1"/>
        <v>-2.7218290691344585E-2</v>
      </c>
      <c r="I12" s="67">
        <f t="shared" si="1"/>
        <v>-0.16103286384976526</v>
      </c>
      <c r="J12" s="67">
        <f t="shared" si="1"/>
        <v>-0.29534700315457413</v>
      </c>
      <c r="K12" s="67">
        <f t="shared" si="1"/>
        <v>-0.34876093294460642</v>
      </c>
      <c r="L12" s="67">
        <f t="shared" si="1"/>
        <v>-0.36155769917827796</v>
      </c>
    </row>
    <row r="15" spans="1:13" x14ac:dyDescent="0.25">
      <c r="A15" s="20" t="s">
        <v>16</v>
      </c>
      <c r="B15" s="238" t="s">
        <v>55</v>
      </c>
      <c r="C15" s="238"/>
      <c r="D15" s="238"/>
      <c r="E15" s="238"/>
      <c r="F15" s="238"/>
      <c r="G15" s="238"/>
      <c r="H15" s="238"/>
      <c r="I15" s="238"/>
      <c r="J15" s="238"/>
      <c r="K15" s="238"/>
      <c r="L15" s="238"/>
      <c r="M15" s="239"/>
    </row>
    <row r="16" spans="1:13" ht="30" customHeight="1" x14ac:dyDescent="0.25">
      <c r="A16" s="20" t="s">
        <v>19</v>
      </c>
      <c r="B16" s="240" t="s">
        <v>56</v>
      </c>
      <c r="C16" s="240"/>
      <c r="D16" s="240"/>
      <c r="E16" s="240"/>
      <c r="F16" s="240"/>
      <c r="G16" s="240"/>
      <c r="H16" s="240"/>
      <c r="I16" s="240"/>
      <c r="J16" s="240"/>
      <c r="K16" s="240"/>
      <c r="L16" s="240"/>
      <c r="M16" s="241"/>
    </row>
    <row r="17" spans="1:13" x14ac:dyDescent="0.25">
      <c r="A17" s="21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22"/>
    </row>
    <row r="18" spans="1:13" x14ac:dyDescent="0.25">
      <c r="A18" s="242" t="s">
        <v>21</v>
      </c>
      <c r="B18" s="7" t="s">
        <v>22</v>
      </c>
      <c r="C18" s="240" t="s">
        <v>23</v>
      </c>
      <c r="D18" s="240"/>
      <c r="E18" s="240"/>
      <c r="F18" s="240"/>
      <c r="G18" s="240"/>
      <c r="H18" s="240"/>
      <c r="I18" s="240"/>
      <c r="J18" s="240"/>
      <c r="K18" s="240"/>
      <c r="L18" s="240"/>
      <c r="M18" s="241"/>
    </row>
    <row r="19" spans="1:13" x14ac:dyDescent="0.25">
      <c r="A19" s="242"/>
      <c r="B19" s="7" t="s">
        <v>24</v>
      </c>
      <c r="C19" s="238" t="s">
        <v>57</v>
      </c>
      <c r="D19" s="238"/>
      <c r="E19" s="238"/>
      <c r="F19" s="238"/>
      <c r="G19" s="238"/>
      <c r="H19" s="238"/>
      <c r="I19" s="238"/>
      <c r="J19" s="238"/>
      <c r="K19" s="238"/>
      <c r="L19" s="238"/>
      <c r="M19" s="239"/>
    </row>
    <row r="20" spans="1:13" x14ac:dyDescent="0.25">
      <c r="A20" s="242"/>
      <c r="B20" s="7" t="s">
        <v>26</v>
      </c>
      <c r="C20" s="238" t="s">
        <v>58</v>
      </c>
      <c r="D20" s="238"/>
      <c r="E20" s="238"/>
      <c r="F20" s="238"/>
      <c r="G20" s="238"/>
      <c r="H20" s="238"/>
      <c r="I20" s="238"/>
      <c r="J20" s="238"/>
      <c r="K20" s="238"/>
      <c r="L20" s="238"/>
      <c r="M20" s="239"/>
    </row>
    <row r="21" spans="1:13" ht="60" x14ac:dyDescent="0.25">
      <c r="A21" s="242"/>
      <c r="B21" s="7" t="s">
        <v>28</v>
      </c>
      <c r="C21" s="238" t="s">
        <v>29</v>
      </c>
      <c r="D21" s="238"/>
      <c r="E21" s="238"/>
      <c r="F21" s="238"/>
      <c r="G21" s="238"/>
      <c r="H21" s="238"/>
      <c r="I21" s="238"/>
      <c r="J21" s="238"/>
      <c r="K21" s="238"/>
      <c r="L21" s="238"/>
      <c r="M21" s="239"/>
    </row>
  </sheetData>
  <mergeCells count="7">
    <mergeCell ref="B15:M15"/>
    <mergeCell ref="B16:M16"/>
    <mergeCell ref="A18:A21"/>
    <mergeCell ref="C18:M18"/>
    <mergeCell ref="C19:M19"/>
    <mergeCell ref="C20:M20"/>
    <mergeCell ref="C21:M21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B58CD1-81FF-4CFB-9954-FB0AA200B4BA}">
  <dimension ref="A1:N14"/>
  <sheetViews>
    <sheetView topLeftCell="A6" zoomScaleNormal="100" workbookViewId="0">
      <selection activeCell="P21" sqref="P21"/>
    </sheetView>
  </sheetViews>
  <sheetFormatPr baseColWidth="10" defaultRowHeight="15" x14ac:dyDescent="0.25"/>
  <cols>
    <col min="1" max="1" width="17" style="6" bestFit="1" customWidth="1"/>
    <col min="2" max="2" width="15" style="6" customWidth="1"/>
    <col min="3" max="13" width="11.42578125" style="6"/>
  </cols>
  <sheetData>
    <row r="1" spans="1:14" ht="20.25" x14ac:dyDescent="0.25">
      <c r="A1" s="257" t="s">
        <v>110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9"/>
    </row>
    <row r="2" spans="1:14" ht="15" customHeight="1" x14ac:dyDescent="0.25">
      <c r="A2" s="20" t="s">
        <v>16</v>
      </c>
      <c r="B2" s="238" t="s">
        <v>111</v>
      </c>
      <c r="C2" s="238"/>
      <c r="D2" s="238"/>
      <c r="E2" s="238"/>
      <c r="F2" s="238"/>
      <c r="G2" s="238"/>
      <c r="H2" s="238"/>
      <c r="I2" s="238"/>
      <c r="J2" s="238"/>
      <c r="K2" s="238"/>
      <c r="L2" s="238"/>
      <c r="M2" s="238"/>
      <c r="N2" s="239"/>
    </row>
    <row r="3" spans="1:14" ht="15" customHeight="1" thickBot="1" x14ac:dyDescent="0.3">
      <c r="A3" s="141" t="s">
        <v>19</v>
      </c>
      <c r="B3" s="251" t="s">
        <v>112</v>
      </c>
      <c r="C3" s="251"/>
      <c r="D3" s="251"/>
      <c r="E3" s="251"/>
      <c r="F3" s="251"/>
      <c r="G3" s="251"/>
      <c r="H3" s="251"/>
      <c r="I3" s="251"/>
      <c r="J3" s="251"/>
      <c r="K3" s="251"/>
      <c r="L3" s="251"/>
      <c r="M3" s="251"/>
      <c r="N3" s="252"/>
    </row>
    <row r="4" spans="1:14" ht="15.75" thickBot="1" x14ac:dyDescent="0.3">
      <c r="A4" s="21"/>
      <c r="N4" s="145"/>
    </row>
    <row r="5" spans="1:14" ht="15" customHeight="1" x14ac:dyDescent="0.25">
      <c r="A5" s="268" t="s">
        <v>21</v>
      </c>
      <c r="B5" s="142" t="s">
        <v>22</v>
      </c>
      <c r="C5" s="253" t="s">
        <v>23</v>
      </c>
      <c r="D5" s="253"/>
      <c r="E5" s="253"/>
      <c r="F5" s="253"/>
      <c r="G5" s="253"/>
      <c r="H5" s="253"/>
      <c r="I5" s="253"/>
      <c r="J5" s="253"/>
      <c r="K5" s="253"/>
      <c r="L5" s="253"/>
      <c r="M5" s="253"/>
      <c r="N5" s="254"/>
    </row>
    <row r="6" spans="1:14" ht="15" customHeight="1" x14ac:dyDescent="0.25">
      <c r="A6" s="242"/>
      <c r="B6" s="7" t="s">
        <v>24</v>
      </c>
      <c r="C6" s="238" t="s">
        <v>113</v>
      </c>
      <c r="D6" s="238"/>
      <c r="E6" s="238"/>
      <c r="F6" s="238"/>
      <c r="G6" s="238"/>
      <c r="H6" s="238"/>
      <c r="I6" s="238"/>
      <c r="J6" s="238"/>
      <c r="K6" s="238"/>
      <c r="L6" s="238"/>
      <c r="M6" s="238"/>
      <c r="N6" s="239"/>
    </row>
    <row r="7" spans="1:14" ht="15" customHeight="1" x14ac:dyDescent="0.25">
      <c r="A7" s="242"/>
      <c r="B7" s="7" t="s">
        <v>26</v>
      </c>
      <c r="C7" s="238" t="s">
        <v>114</v>
      </c>
      <c r="D7" s="238"/>
      <c r="E7" s="238"/>
      <c r="F7" s="238"/>
      <c r="G7" s="238"/>
      <c r="H7" s="238"/>
      <c r="I7" s="238"/>
      <c r="J7" s="238"/>
      <c r="K7" s="238"/>
      <c r="L7" s="238"/>
      <c r="M7" s="238"/>
      <c r="N7" s="239"/>
    </row>
    <row r="8" spans="1:14" ht="30.75" thickBot="1" x14ac:dyDescent="0.3">
      <c r="A8" s="269"/>
      <c r="B8" s="143" t="s">
        <v>223</v>
      </c>
      <c r="C8" s="255" t="s">
        <v>222</v>
      </c>
      <c r="D8" s="255"/>
      <c r="E8" s="255"/>
      <c r="F8" s="255"/>
      <c r="G8" s="255"/>
      <c r="H8" s="255"/>
      <c r="I8" s="255"/>
      <c r="J8" s="255"/>
      <c r="K8" s="255"/>
      <c r="L8" s="255"/>
      <c r="M8" s="255"/>
      <c r="N8" s="256"/>
    </row>
    <row r="9" spans="1:14" ht="15.75" thickBot="1" x14ac:dyDescent="0.3">
      <c r="A9" s="21"/>
      <c r="N9" s="145"/>
    </row>
    <row r="10" spans="1:14" ht="15.75" thickBot="1" x14ac:dyDescent="0.3">
      <c r="A10" s="8" t="s">
        <v>0</v>
      </c>
      <c r="B10" s="9" t="s">
        <v>1</v>
      </c>
      <c r="C10" s="9" t="s">
        <v>2</v>
      </c>
      <c r="D10" s="9" t="s">
        <v>3</v>
      </c>
      <c r="E10" s="9" t="s">
        <v>4</v>
      </c>
      <c r="F10" s="9" t="s">
        <v>5</v>
      </c>
      <c r="G10" s="9" t="s">
        <v>6</v>
      </c>
      <c r="H10" s="9" t="s">
        <v>7</v>
      </c>
      <c r="I10" s="9" t="s">
        <v>8</v>
      </c>
      <c r="J10" s="9" t="s">
        <v>9</v>
      </c>
      <c r="K10" s="9" t="s">
        <v>10</v>
      </c>
      <c r="L10" s="9" t="s">
        <v>11</v>
      </c>
      <c r="M10" s="130" t="s">
        <v>12</v>
      </c>
      <c r="N10" s="130" t="s">
        <v>258</v>
      </c>
    </row>
    <row r="11" spans="1:14" ht="15.75" thickBot="1" x14ac:dyDescent="0.3">
      <c r="A11" s="10" t="s">
        <v>13</v>
      </c>
      <c r="B11" s="11">
        <f>Hoja1!B257</f>
        <v>0</v>
      </c>
      <c r="C11" s="11">
        <f>Hoja1!C257</f>
        <v>0</v>
      </c>
      <c r="D11" s="11">
        <f>Hoja1!D257</f>
        <v>40</v>
      </c>
      <c r="E11" s="11">
        <f>Hoja1!E257</f>
        <v>0</v>
      </c>
      <c r="F11" s="11">
        <f>Hoja1!F257</f>
        <v>0</v>
      </c>
      <c r="G11" s="11">
        <f>Hoja1!G257</f>
        <v>3865</v>
      </c>
      <c r="H11" s="126">
        <f>Hoja1!H257</f>
        <v>0</v>
      </c>
      <c r="I11" s="126">
        <f>Hoja1!I257</f>
        <v>0</v>
      </c>
      <c r="J11" s="126">
        <f>Hoja1!J257</f>
        <v>12448</v>
      </c>
      <c r="K11" s="126">
        <f>Hoja1!K257</f>
        <v>0</v>
      </c>
      <c r="L11" s="126">
        <f>Hoja1!L257</f>
        <v>0</v>
      </c>
      <c r="M11" s="131">
        <f>Hoja1!M257</f>
        <v>3865</v>
      </c>
      <c r="N11" s="205">
        <v>11400</v>
      </c>
    </row>
    <row r="12" spans="1:14" ht="15.75" thickBot="1" x14ac:dyDescent="0.3">
      <c r="A12" s="10" t="s">
        <v>14</v>
      </c>
      <c r="B12" s="11">
        <f>Hoja1!B258</f>
        <v>950</v>
      </c>
      <c r="C12" s="11">
        <f>Hoja1!C258</f>
        <v>1900</v>
      </c>
      <c r="D12" s="11">
        <f>Hoja1!D258</f>
        <v>2850</v>
      </c>
      <c r="E12" s="11">
        <f>Hoja1!E258</f>
        <v>3800</v>
      </c>
      <c r="F12" s="11">
        <f>Hoja1!F258</f>
        <v>4750</v>
      </c>
      <c r="G12" s="11">
        <f>Hoja1!G258</f>
        <v>5700</v>
      </c>
      <c r="H12" s="126">
        <f>Hoja1!H258</f>
        <v>6650</v>
      </c>
      <c r="I12" s="126">
        <f>Hoja1!I258</f>
        <v>7600</v>
      </c>
      <c r="J12" s="126">
        <f>Hoja1!J258</f>
        <v>8550</v>
      </c>
      <c r="K12" s="126">
        <f>Hoja1!K258</f>
        <v>9500</v>
      </c>
      <c r="L12" s="126">
        <f>Hoja1!L258</f>
        <v>10450</v>
      </c>
      <c r="M12" s="131">
        <f>Hoja1!M258</f>
        <v>11400</v>
      </c>
      <c r="N12" s="205">
        <v>11400</v>
      </c>
    </row>
    <row r="13" spans="1:14" ht="15.75" thickBot="1" x14ac:dyDescent="0.3">
      <c r="A13" s="10" t="s">
        <v>15</v>
      </c>
      <c r="B13" s="68">
        <f>Hoja1!B259</f>
        <v>0</v>
      </c>
      <c r="C13" s="68">
        <f>Hoja1!C259</f>
        <v>0</v>
      </c>
      <c r="D13" s="68">
        <f>Hoja1!D259</f>
        <v>1.4035087719298246E-2</v>
      </c>
      <c r="E13" s="68">
        <f>Hoja1!E259</f>
        <v>0</v>
      </c>
      <c r="F13" s="68">
        <f>Hoja1!F259</f>
        <v>0</v>
      </c>
      <c r="G13" s="68">
        <f>Hoja1!G259</f>
        <v>0.67807017543859649</v>
      </c>
      <c r="H13" s="129">
        <f>Hoja1!H259</f>
        <v>0</v>
      </c>
      <c r="I13" s="129">
        <f>Hoja1!I259</f>
        <v>0</v>
      </c>
      <c r="J13" s="129">
        <f>Hoja1!J259</f>
        <v>1.455906432748538</v>
      </c>
      <c r="K13" s="129">
        <f>Hoja1!K259</f>
        <v>0</v>
      </c>
      <c r="L13" s="129">
        <f>Hoja1!L259</f>
        <v>0</v>
      </c>
      <c r="M13" s="134">
        <f>Hoja1!M259</f>
        <v>0.33903508771929824</v>
      </c>
      <c r="N13" s="173">
        <f>N11/N12</f>
        <v>1</v>
      </c>
    </row>
    <row r="14" spans="1:14" x14ac:dyDescent="0.25">
      <c r="A14" s="6" t="s">
        <v>215</v>
      </c>
    </row>
  </sheetData>
  <mergeCells count="8">
    <mergeCell ref="A5:A8"/>
    <mergeCell ref="A1:N1"/>
    <mergeCell ref="B2:N2"/>
    <mergeCell ref="B3:N3"/>
    <mergeCell ref="C5:N5"/>
    <mergeCell ref="C6:N6"/>
    <mergeCell ref="C7:N7"/>
    <mergeCell ref="C8:N8"/>
  </mergeCells>
  <pageMargins left="0.25" right="0.25" top="0.75" bottom="0.75" header="0.3" footer="0.3"/>
  <pageSetup paperSize="9" scale="84" orientation="landscape" horizontalDpi="360" verticalDpi="360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01E596-A9D8-495C-A4C8-9DEBC701FCCF}">
  <dimension ref="A1:N16"/>
  <sheetViews>
    <sheetView zoomScaleNormal="100" workbookViewId="0">
      <selection activeCell="I20" sqref="I20"/>
    </sheetView>
  </sheetViews>
  <sheetFormatPr baseColWidth="10" defaultRowHeight="15" x14ac:dyDescent="0.25"/>
  <cols>
    <col min="1" max="1" width="17" style="6" bestFit="1" customWidth="1"/>
    <col min="2" max="2" width="15" style="6" customWidth="1"/>
    <col min="3" max="13" width="11.42578125" style="6"/>
  </cols>
  <sheetData>
    <row r="1" spans="1:14" ht="20.25" x14ac:dyDescent="0.25">
      <c r="A1" s="257" t="s">
        <v>115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9"/>
    </row>
    <row r="2" spans="1:14" ht="15" customHeight="1" x14ac:dyDescent="0.25">
      <c r="A2" s="20" t="s">
        <v>16</v>
      </c>
      <c r="B2" s="238" t="s">
        <v>116</v>
      </c>
      <c r="C2" s="238"/>
      <c r="D2" s="238"/>
      <c r="E2" s="238"/>
      <c r="F2" s="238"/>
      <c r="G2" s="238"/>
      <c r="H2" s="238"/>
      <c r="I2" s="238"/>
      <c r="J2" s="238"/>
      <c r="K2" s="238"/>
      <c r="L2" s="238"/>
      <c r="M2" s="238"/>
      <c r="N2" s="239"/>
    </row>
    <row r="3" spans="1:14" ht="15" customHeight="1" thickBot="1" x14ac:dyDescent="0.3">
      <c r="A3" s="141" t="s">
        <v>19</v>
      </c>
      <c r="B3" s="251" t="s">
        <v>117</v>
      </c>
      <c r="C3" s="251"/>
      <c r="D3" s="251"/>
      <c r="E3" s="251"/>
      <c r="F3" s="251"/>
      <c r="G3" s="251"/>
      <c r="H3" s="251"/>
      <c r="I3" s="251"/>
      <c r="J3" s="251"/>
      <c r="K3" s="251"/>
      <c r="L3" s="251"/>
      <c r="M3" s="251"/>
      <c r="N3" s="252"/>
    </row>
    <row r="4" spans="1:14" ht="15.75" thickBot="1" x14ac:dyDescent="0.3">
      <c r="A4" s="21"/>
      <c r="N4" s="145"/>
    </row>
    <row r="5" spans="1:14" ht="15" customHeight="1" x14ac:dyDescent="0.25">
      <c r="A5" s="268" t="s">
        <v>21</v>
      </c>
      <c r="B5" s="142" t="s">
        <v>22</v>
      </c>
      <c r="C5" s="253" t="s">
        <v>23</v>
      </c>
      <c r="D5" s="253"/>
      <c r="E5" s="253"/>
      <c r="F5" s="253"/>
      <c r="G5" s="253"/>
      <c r="H5" s="253"/>
      <c r="I5" s="253"/>
      <c r="J5" s="253"/>
      <c r="K5" s="253"/>
      <c r="L5" s="253"/>
      <c r="M5" s="253"/>
      <c r="N5" s="254"/>
    </row>
    <row r="6" spans="1:14" ht="15" customHeight="1" x14ac:dyDescent="0.25">
      <c r="A6" s="242"/>
      <c r="B6" s="7" t="s">
        <v>24</v>
      </c>
      <c r="C6" s="238" t="s">
        <v>118</v>
      </c>
      <c r="D6" s="238"/>
      <c r="E6" s="238"/>
      <c r="F6" s="238"/>
      <c r="G6" s="238"/>
      <c r="H6" s="238"/>
      <c r="I6" s="238"/>
      <c r="J6" s="238"/>
      <c r="K6" s="238"/>
      <c r="L6" s="238"/>
      <c r="M6" s="238"/>
      <c r="N6" s="239"/>
    </row>
    <row r="7" spans="1:14" ht="15" customHeight="1" x14ac:dyDescent="0.25">
      <c r="A7" s="242"/>
      <c r="B7" s="7" t="s">
        <v>26</v>
      </c>
      <c r="C7" s="238" t="s">
        <v>119</v>
      </c>
      <c r="D7" s="238"/>
      <c r="E7" s="238"/>
      <c r="F7" s="238"/>
      <c r="G7" s="238"/>
      <c r="H7" s="238"/>
      <c r="I7" s="238"/>
      <c r="J7" s="238"/>
      <c r="K7" s="238"/>
      <c r="L7" s="238"/>
      <c r="M7" s="238"/>
      <c r="N7" s="239"/>
    </row>
    <row r="8" spans="1:14" ht="30.75" thickBot="1" x14ac:dyDescent="0.3">
      <c r="A8" s="269"/>
      <c r="B8" s="143" t="s">
        <v>223</v>
      </c>
      <c r="C8" s="255" t="s">
        <v>222</v>
      </c>
      <c r="D8" s="255"/>
      <c r="E8" s="255"/>
      <c r="F8" s="255"/>
      <c r="G8" s="255"/>
      <c r="H8" s="255"/>
      <c r="I8" s="255"/>
      <c r="J8" s="255"/>
      <c r="K8" s="255"/>
      <c r="L8" s="255"/>
      <c r="M8" s="255"/>
      <c r="N8" s="256"/>
    </row>
    <row r="9" spans="1:14" ht="15.75" thickBot="1" x14ac:dyDescent="0.3">
      <c r="A9" s="21"/>
      <c r="N9" s="145"/>
    </row>
    <row r="10" spans="1:14" ht="15.75" thickBot="1" x14ac:dyDescent="0.3">
      <c r="A10" s="8" t="s">
        <v>0</v>
      </c>
      <c r="B10" s="9" t="s">
        <v>1</v>
      </c>
      <c r="C10" s="9" t="s">
        <v>2</v>
      </c>
      <c r="D10" s="9" t="s">
        <v>3</v>
      </c>
      <c r="E10" s="9" t="s">
        <v>4</v>
      </c>
      <c r="F10" s="9" t="s">
        <v>5</v>
      </c>
      <c r="G10" s="9" t="s">
        <v>6</v>
      </c>
      <c r="H10" s="9" t="s">
        <v>7</v>
      </c>
      <c r="I10" s="9" t="s">
        <v>8</v>
      </c>
      <c r="J10" s="9" t="s">
        <v>9</v>
      </c>
      <c r="K10" s="9" t="s">
        <v>10</v>
      </c>
      <c r="L10" s="9" t="s">
        <v>11</v>
      </c>
      <c r="M10" s="25" t="s">
        <v>12</v>
      </c>
      <c r="N10" s="25" t="s">
        <v>258</v>
      </c>
    </row>
    <row r="11" spans="1:14" ht="15.75" thickBot="1" x14ac:dyDescent="0.3">
      <c r="A11" s="10" t="s">
        <v>13</v>
      </c>
      <c r="B11" s="11">
        <f>Hoja1!B272</f>
        <v>0</v>
      </c>
      <c r="C11" s="11">
        <f>Hoja1!C272</f>
        <v>0</v>
      </c>
      <c r="D11" s="11">
        <f>Hoja1!D272</f>
        <v>0</v>
      </c>
      <c r="E11" s="11">
        <f>Hoja1!E272</f>
        <v>0</v>
      </c>
      <c r="F11" s="11">
        <f>Hoja1!F272</f>
        <v>0</v>
      </c>
      <c r="G11" s="11">
        <f>Hoja1!G272</f>
        <v>0</v>
      </c>
      <c r="H11" s="126">
        <f>Hoja1!H272</f>
        <v>0</v>
      </c>
      <c r="I11" s="126">
        <f>Hoja1!I272</f>
        <v>0</v>
      </c>
      <c r="J11" s="126">
        <f>Hoja1!J272</f>
        <v>0</v>
      </c>
      <c r="K11" s="126">
        <f>Hoja1!K272</f>
        <v>0</v>
      </c>
      <c r="L11" s="126">
        <f>Hoja1!L272</f>
        <v>0</v>
      </c>
      <c r="M11" s="131">
        <f>Hoja1!M272</f>
        <v>0</v>
      </c>
      <c r="N11" s="172">
        <v>300</v>
      </c>
    </row>
    <row r="12" spans="1:14" ht="15.75" thickBot="1" x14ac:dyDescent="0.3">
      <c r="A12" s="10" t="s">
        <v>14</v>
      </c>
      <c r="B12" s="11">
        <f>Hoja1!B273</f>
        <v>0</v>
      </c>
      <c r="C12" s="11">
        <f>Hoja1!C273</f>
        <v>0</v>
      </c>
      <c r="D12" s="11">
        <f>Hoja1!D273</f>
        <v>0</v>
      </c>
      <c r="E12" s="11">
        <f>Hoja1!E273</f>
        <v>0</v>
      </c>
      <c r="F12" s="11">
        <f>Hoja1!F273</f>
        <v>113</v>
      </c>
      <c r="G12" s="11">
        <f>Hoja1!G273</f>
        <v>193</v>
      </c>
      <c r="H12" s="126">
        <f>Hoja1!H273</f>
        <v>195</v>
      </c>
      <c r="I12" s="126">
        <f>Hoja1!I273</f>
        <v>195</v>
      </c>
      <c r="J12" s="126">
        <f>Hoja1!J273</f>
        <v>195</v>
      </c>
      <c r="K12" s="126">
        <f>Hoja1!K273</f>
        <v>195</v>
      </c>
      <c r="L12" s="126">
        <f>Hoja1!L273</f>
        <v>195</v>
      </c>
      <c r="M12" s="131">
        <f>Hoja1!M273</f>
        <v>195</v>
      </c>
      <c r="N12" s="172">
        <v>300</v>
      </c>
    </row>
    <row r="13" spans="1:14" ht="15.75" thickBot="1" x14ac:dyDescent="0.3">
      <c r="A13" s="10" t="s">
        <v>15</v>
      </c>
      <c r="B13" s="68" t="e">
        <f>Hoja1!B274</f>
        <v>#DIV/0!</v>
      </c>
      <c r="C13" s="68" t="e">
        <f>Hoja1!C274</f>
        <v>#DIV/0!</v>
      </c>
      <c r="D13" s="68" t="e">
        <f>Hoja1!D274</f>
        <v>#DIV/0!</v>
      </c>
      <c r="E13" s="68" t="e">
        <f>Hoja1!E274</f>
        <v>#DIV/0!</v>
      </c>
      <c r="F13" s="68">
        <f>Hoja1!F274</f>
        <v>0</v>
      </c>
      <c r="G13" s="68">
        <f>Hoja1!G274</f>
        <v>0</v>
      </c>
      <c r="H13" s="129">
        <f>Hoja1!H274</f>
        <v>0</v>
      </c>
      <c r="I13" s="129">
        <f>Hoja1!I274</f>
        <v>0</v>
      </c>
      <c r="J13" s="129">
        <f>Hoja1!J274</f>
        <v>0</v>
      </c>
      <c r="K13" s="129">
        <f>Hoja1!K274</f>
        <v>0</v>
      </c>
      <c r="L13" s="129">
        <f>Hoja1!L274</f>
        <v>0</v>
      </c>
      <c r="M13" s="134">
        <f>Hoja1!M274</f>
        <v>0</v>
      </c>
      <c r="N13" s="173">
        <f>N11/N12</f>
        <v>1</v>
      </c>
    </row>
    <row r="14" spans="1:14" x14ac:dyDescent="0.25">
      <c r="A14" s="6" t="s">
        <v>215</v>
      </c>
    </row>
    <row r="15" spans="1:14" x14ac:dyDescent="0.25">
      <c r="A15" s="6" t="s">
        <v>265</v>
      </c>
    </row>
    <row r="16" spans="1:14" x14ac:dyDescent="0.25">
      <c r="A16" s="6" t="s">
        <v>266</v>
      </c>
    </row>
  </sheetData>
  <mergeCells count="8">
    <mergeCell ref="A5:A8"/>
    <mergeCell ref="A1:N1"/>
    <mergeCell ref="B2:N2"/>
    <mergeCell ref="B3:N3"/>
    <mergeCell ref="C5:N5"/>
    <mergeCell ref="C6:N6"/>
    <mergeCell ref="C7:N7"/>
    <mergeCell ref="C8:N8"/>
  </mergeCells>
  <pageMargins left="0.25" right="0.25" top="0.75" bottom="0.75" header="0.3" footer="0.3"/>
  <pageSetup paperSize="9" scale="84" orientation="landscape" horizontalDpi="360" verticalDpi="36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39F7EA-A445-44DF-96F3-65E3C8C685C2}">
  <dimension ref="A1:M16"/>
  <sheetViews>
    <sheetView zoomScaleNormal="100" workbookViewId="0">
      <selection activeCell="G21" sqref="G21"/>
    </sheetView>
  </sheetViews>
  <sheetFormatPr baseColWidth="10" defaultRowHeight="15" x14ac:dyDescent="0.25"/>
  <cols>
    <col min="1" max="1" width="17" style="6" bestFit="1" customWidth="1"/>
    <col min="2" max="2" width="15" style="6" customWidth="1"/>
    <col min="3" max="13" width="11.42578125" style="6"/>
  </cols>
  <sheetData>
    <row r="1" spans="1:13" ht="20.25" x14ac:dyDescent="0.25">
      <c r="A1" s="217" t="s">
        <v>115</v>
      </c>
      <c r="B1" s="218"/>
      <c r="C1" s="218"/>
      <c r="D1" s="218"/>
      <c r="E1" s="218"/>
      <c r="F1" s="218"/>
      <c r="G1" s="218"/>
      <c r="H1" s="218"/>
      <c r="I1" s="218"/>
      <c r="J1" s="218"/>
      <c r="K1" s="218"/>
      <c r="L1" s="218"/>
      <c r="M1" s="219"/>
    </row>
    <row r="2" spans="1:13" x14ac:dyDescent="0.25">
      <c r="A2" s="20" t="s">
        <v>16</v>
      </c>
      <c r="B2" s="220" t="s">
        <v>116</v>
      </c>
      <c r="C2" s="221"/>
      <c r="D2" s="221"/>
      <c r="E2" s="221"/>
      <c r="F2" s="221"/>
      <c r="G2" s="221"/>
      <c r="H2" s="221"/>
      <c r="I2" s="221"/>
      <c r="J2" s="221"/>
      <c r="K2" s="221"/>
      <c r="L2" s="221"/>
      <c r="M2" s="222"/>
    </row>
    <row r="3" spans="1:13" x14ac:dyDescent="0.25">
      <c r="A3" s="20" t="s">
        <v>19</v>
      </c>
      <c r="B3" s="223" t="s">
        <v>117</v>
      </c>
      <c r="C3" s="224"/>
      <c r="D3" s="224"/>
      <c r="E3" s="224"/>
      <c r="F3" s="224"/>
      <c r="G3" s="224"/>
      <c r="H3" s="224"/>
      <c r="I3" s="224"/>
      <c r="J3" s="224"/>
      <c r="K3" s="224"/>
      <c r="L3" s="224"/>
      <c r="M3" s="225"/>
    </row>
    <row r="4" spans="1:13" x14ac:dyDescent="0.25">
      <c r="A4" s="21"/>
      <c r="M4" s="22"/>
    </row>
    <row r="5" spans="1:13" x14ac:dyDescent="0.25">
      <c r="A5" s="226" t="s">
        <v>21</v>
      </c>
      <c r="B5" s="7" t="s">
        <v>22</v>
      </c>
      <c r="C5" s="223" t="s">
        <v>23</v>
      </c>
      <c r="D5" s="224"/>
      <c r="E5" s="224"/>
      <c r="F5" s="224"/>
      <c r="G5" s="224"/>
      <c r="H5" s="224"/>
      <c r="I5" s="224"/>
      <c r="J5" s="224"/>
      <c r="K5" s="224"/>
      <c r="L5" s="224"/>
      <c r="M5" s="225"/>
    </row>
    <row r="6" spans="1:13" x14ac:dyDescent="0.25">
      <c r="A6" s="227"/>
      <c r="B6" s="7" t="s">
        <v>24</v>
      </c>
      <c r="C6" s="220" t="s">
        <v>118</v>
      </c>
      <c r="D6" s="221"/>
      <c r="E6" s="221"/>
      <c r="F6" s="221"/>
      <c r="G6" s="221"/>
      <c r="H6" s="221"/>
      <c r="I6" s="221"/>
      <c r="J6" s="221"/>
      <c r="K6" s="221"/>
      <c r="L6" s="221"/>
      <c r="M6" s="222"/>
    </row>
    <row r="7" spans="1:13" x14ac:dyDescent="0.25">
      <c r="A7" s="227"/>
      <c r="B7" s="7" t="s">
        <v>26</v>
      </c>
      <c r="C7" s="220" t="s">
        <v>119</v>
      </c>
      <c r="D7" s="221"/>
      <c r="E7" s="221"/>
      <c r="F7" s="221"/>
      <c r="G7" s="221"/>
      <c r="H7" s="221"/>
      <c r="I7" s="221"/>
      <c r="J7" s="221"/>
      <c r="K7" s="221"/>
      <c r="L7" s="221"/>
      <c r="M7" s="222"/>
    </row>
    <row r="8" spans="1:13" ht="30" x14ac:dyDescent="0.25">
      <c r="A8" s="228"/>
      <c r="B8" s="7" t="s">
        <v>223</v>
      </c>
      <c r="C8" s="220" t="s">
        <v>222</v>
      </c>
      <c r="D8" s="221"/>
      <c r="E8" s="221"/>
      <c r="F8" s="221"/>
      <c r="G8" s="221"/>
      <c r="H8" s="221"/>
      <c r="I8" s="221"/>
      <c r="J8" s="221"/>
      <c r="K8" s="221"/>
      <c r="L8" s="221"/>
      <c r="M8" s="222"/>
    </row>
    <row r="9" spans="1:13" ht="15.75" thickBot="1" x14ac:dyDescent="0.3">
      <c r="A9" s="21"/>
      <c r="M9" s="22"/>
    </row>
    <row r="10" spans="1:13" ht="15.75" thickBot="1" x14ac:dyDescent="0.3">
      <c r="A10" s="8" t="s">
        <v>0</v>
      </c>
      <c r="B10" s="9" t="s">
        <v>1</v>
      </c>
      <c r="C10" s="9" t="s">
        <v>2</v>
      </c>
      <c r="D10" s="9" t="s">
        <v>3</v>
      </c>
      <c r="E10" s="9" t="s">
        <v>4</v>
      </c>
      <c r="F10" s="9" t="s">
        <v>5</v>
      </c>
      <c r="G10" s="9" t="s">
        <v>6</v>
      </c>
      <c r="H10" s="9" t="s">
        <v>7</v>
      </c>
      <c r="I10" s="9" t="s">
        <v>8</v>
      </c>
      <c r="J10" s="9" t="s">
        <v>9</v>
      </c>
      <c r="K10" s="9" t="s">
        <v>10</v>
      </c>
      <c r="L10" s="9" t="s">
        <v>11</v>
      </c>
      <c r="M10" s="25" t="s">
        <v>12</v>
      </c>
    </row>
    <row r="11" spans="1:13" ht="15.75" thickBot="1" x14ac:dyDescent="0.3">
      <c r="A11" s="10" t="s">
        <v>13</v>
      </c>
      <c r="B11" s="11">
        <f>Hoja1!B272</f>
        <v>0</v>
      </c>
      <c r="C11" s="11">
        <f>Hoja1!C272</f>
        <v>0</v>
      </c>
      <c r="D11" s="11">
        <f>Hoja1!D272</f>
        <v>0</v>
      </c>
      <c r="E11" s="11">
        <f>Hoja1!E272</f>
        <v>0</v>
      </c>
      <c r="F11" s="11">
        <f>Hoja1!F272</f>
        <v>0</v>
      </c>
      <c r="G11" s="11">
        <f>Hoja1!G272</f>
        <v>0</v>
      </c>
      <c r="H11" s="11">
        <f>Hoja1!H272</f>
        <v>0</v>
      </c>
      <c r="I11" s="11">
        <f>Hoja1!I272</f>
        <v>0</v>
      </c>
      <c r="J11" s="11">
        <f>Hoja1!J272</f>
        <v>0</v>
      </c>
      <c r="K11" s="11">
        <f>Hoja1!K272</f>
        <v>0</v>
      </c>
      <c r="L11" s="11">
        <f>Hoja1!L272</f>
        <v>0</v>
      </c>
      <c r="M11" s="11">
        <f>Hoja1!M272</f>
        <v>0</v>
      </c>
    </row>
    <row r="12" spans="1:13" ht="15.75" thickBot="1" x14ac:dyDescent="0.3">
      <c r="A12" s="10" t="s">
        <v>14</v>
      </c>
      <c r="B12" s="11">
        <f>Hoja1!B273</f>
        <v>0</v>
      </c>
      <c r="C12" s="11">
        <f>Hoja1!C273</f>
        <v>0</v>
      </c>
      <c r="D12" s="11">
        <f>Hoja1!D273</f>
        <v>0</v>
      </c>
      <c r="E12" s="11">
        <f>Hoja1!E273</f>
        <v>0</v>
      </c>
      <c r="F12" s="11">
        <f>Hoja1!F273</f>
        <v>113</v>
      </c>
      <c r="G12" s="11">
        <f>Hoja1!G273</f>
        <v>193</v>
      </c>
      <c r="H12" s="11">
        <f>Hoja1!H273</f>
        <v>195</v>
      </c>
      <c r="I12" s="11">
        <v>521</v>
      </c>
      <c r="J12" s="11">
        <v>521</v>
      </c>
      <c r="K12" s="11">
        <v>521</v>
      </c>
      <c r="L12" s="11">
        <v>521</v>
      </c>
      <c r="M12" s="11">
        <v>521</v>
      </c>
    </row>
    <row r="13" spans="1:13" ht="15.75" thickBot="1" x14ac:dyDescent="0.3">
      <c r="A13" s="10" t="s">
        <v>15</v>
      </c>
      <c r="B13" s="68" t="e">
        <f>Hoja1!B274</f>
        <v>#DIV/0!</v>
      </c>
      <c r="C13" s="68" t="e">
        <f>Hoja1!C274</f>
        <v>#DIV/0!</v>
      </c>
      <c r="D13" s="68" t="e">
        <f>Hoja1!D274</f>
        <v>#DIV/0!</v>
      </c>
      <c r="E13" s="68" t="e">
        <f>Hoja1!E274</f>
        <v>#DIV/0!</v>
      </c>
      <c r="F13" s="68">
        <f>Hoja1!F274</f>
        <v>0</v>
      </c>
      <c r="G13" s="68">
        <f>Hoja1!G274</f>
        <v>0</v>
      </c>
      <c r="H13" s="68">
        <f>Hoja1!H274</f>
        <v>0</v>
      </c>
      <c r="I13" s="68">
        <f>Hoja1!I274</f>
        <v>0</v>
      </c>
      <c r="J13" s="68">
        <f>J11/J12</f>
        <v>0</v>
      </c>
      <c r="K13" s="68">
        <f t="shared" ref="K13:M13" si="0">K11/K12</f>
        <v>0</v>
      </c>
      <c r="L13" s="68">
        <f t="shared" si="0"/>
        <v>0</v>
      </c>
      <c r="M13" s="68">
        <f t="shared" si="0"/>
        <v>0</v>
      </c>
    </row>
    <row r="14" spans="1:13" x14ac:dyDescent="0.25">
      <c r="A14" s="6" t="s">
        <v>215</v>
      </c>
    </row>
    <row r="15" spans="1:13" x14ac:dyDescent="0.25">
      <c r="A15" s="6" t="s">
        <v>224</v>
      </c>
    </row>
    <row r="16" spans="1:13" x14ac:dyDescent="0.25">
      <c r="A16" s="6" t="s">
        <v>225</v>
      </c>
    </row>
  </sheetData>
  <mergeCells count="8">
    <mergeCell ref="A1:M1"/>
    <mergeCell ref="B2:M2"/>
    <mergeCell ref="B3:M3"/>
    <mergeCell ref="A5:A8"/>
    <mergeCell ref="C5:M5"/>
    <mergeCell ref="C6:M6"/>
    <mergeCell ref="C7:M7"/>
    <mergeCell ref="C8:M8"/>
  </mergeCells>
  <pageMargins left="0.25" right="0.25" top="0.75" bottom="0.75" header="0.3" footer="0.3"/>
  <pageSetup paperSize="9" scale="90" orientation="landscape" horizontalDpi="360" verticalDpi="36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9FB65C-004A-4CB7-9064-CA22C4E1173E}">
  <dimension ref="A1:N14"/>
  <sheetViews>
    <sheetView topLeftCell="A8" zoomScaleNormal="100" workbookViewId="0">
      <selection activeCell="H11" sqref="H11"/>
    </sheetView>
  </sheetViews>
  <sheetFormatPr baseColWidth="10" defaultRowHeight="15" x14ac:dyDescent="0.25"/>
  <cols>
    <col min="1" max="1" width="17" style="6" bestFit="1" customWidth="1"/>
    <col min="2" max="2" width="15" style="6" customWidth="1"/>
    <col min="3" max="13" width="11.42578125" style="6"/>
  </cols>
  <sheetData>
    <row r="1" spans="1:14" ht="20.25" x14ac:dyDescent="0.25">
      <c r="A1" s="257" t="s">
        <v>124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9"/>
    </row>
    <row r="2" spans="1:14" ht="15" customHeight="1" x14ac:dyDescent="0.25">
      <c r="A2" s="20" t="s">
        <v>16</v>
      </c>
      <c r="B2" s="238" t="s">
        <v>120</v>
      </c>
      <c r="C2" s="238"/>
      <c r="D2" s="238"/>
      <c r="E2" s="238"/>
      <c r="F2" s="238"/>
      <c r="G2" s="238"/>
      <c r="H2" s="238"/>
      <c r="I2" s="238"/>
      <c r="J2" s="238"/>
      <c r="K2" s="238"/>
      <c r="L2" s="238"/>
      <c r="M2" s="238"/>
      <c r="N2" s="239"/>
    </row>
    <row r="3" spans="1:14" ht="15" customHeight="1" thickBot="1" x14ac:dyDescent="0.3">
      <c r="A3" s="141" t="s">
        <v>19</v>
      </c>
      <c r="B3" s="251" t="s">
        <v>121</v>
      </c>
      <c r="C3" s="251"/>
      <c r="D3" s="251"/>
      <c r="E3" s="251"/>
      <c r="F3" s="251"/>
      <c r="G3" s="251"/>
      <c r="H3" s="251"/>
      <c r="I3" s="251"/>
      <c r="J3" s="251"/>
      <c r="K3" s="251"/>
      <c r="L3" s="251"/>
      <c r="M3" s="251"/>
      <c r="N3" s="252"/>
    </row>
    <row r="4" spans="1:14" ht="15.75" thickBot="1" x14ac:dyDescent="0.3">
      <c r="A4" s="21"/>
      <c r="N4" s="145"/>
    </row>
    <row r="5" spans="1:14" ht="15" customHeight="1" x14ac:dyDescent="0.25">
      <c r="A5" s="268" t="s">
        <v>21</v>
      </c>
      <c r="B5" s="142" t="s">
        <v>22</v>
      </c>
      <c r="C5" s="253" t="s">
        <v>23</v>
      </c>
      <c r="D5" s="253"/>
      <c r="E5" s="253"/>
      <c r="F5" s="253"/>
      <c r="G5" s="253"/>
      <c r="H5" s="253"/>
      <c r="I5" s="253"/>
      <c r="J5" s="253"/>
      <c r="K5" s="253"/>
      <c r="L5" s="253"/>
      <c r="M5" s="253"/>
      <c r="N5" s="254"/>
    </row>
    <row r="6" spans="1:14" ht="15" customHeight="1" x14ac:dyDescent="0.25">
      <c r="A6" s="242"/>
      <c r="B6" s="7" t="s">
        <v>24</v>
      </c>
      <c r="C6" s="238" t="s">
        <v>122</v>
      </c>
      <c r="D6" s="238"/>
      <c r="E6" s="238"/>
      <c r="F6" s="238"/>
      <c r="G6" s="238"/>
      <c r="H6" s="238"/>
      <c r="I6" s="238"/>
      <c r="J6" s="238"/>
      <c r="K6" s="238"/>
      <c r="L6" s="238"/>
      <c r="M6" s="238"/>
      <c r="N6" s="239"/>
    </row>
    <row r="7" spans="1:14" ht="15" customHeight="1" x14ac:dyDescent="0.25">
      <c r="A7" s="242"/>
      <c r="B7" s="7" t="s">
        <v>26</v>
      </c>
      <c r="C7" s="238" t="s">
        <v>123</v>
      </c>
      <c r="D7" s="238"/>
      <c r="E7" s="238"/>
      <c r="F7" s="238"/>
      <c r="G7" s="238"/>
      <c r="H7" s="238"/>
      <c r="I7" s="238"/>
      <c r="J7" s="238"/>
      <c r="K7" s="238"/>
      <c r="L7" s="238"/>
      <c r="M7" s="238"/>
      <c r="N7" s="239"/>
    </row>
    <row r="8" spans="1:14" ht="30.75" thickBot="1" x14ac:dyDescent="0.3">
      <c r="A8" s="269"/>
      <c r="B8" s="143" t="s">
        <v>223</v>
      </c>
      <c r="C8" s="255" t="s">
        <v>222</v>
      </c>
      <c r="D8" s="255"/>
      <c r="E8" s="255"/>
      <c r="F8" s="255"/>
      <c r="G8" s="255"/>
      <c r="H8" s="255"/>
      <c r="I8" s="255"/>
      <c r="J8" s="255"/>
      <c r="K8" s="255"/>
      <c r="L8" s="255"/>
      <c r="M8" s="255"/>
      <c r="N8" s="256"/>
    </row>
    <row r="9" spans="1:14" ht="15.75" thickBot="1" x14ac:dyDescent="0.3">
      <c r="A9" s="21"/>
      <c r="N9" s="145"/>
    </row>
    <row r="10" spans="1:14" ht="15.75" thickBot="1" x14ac:dyDescent="0.3">
      <c r="A10" s="8" t="s">
        <v>0</v>
      </c>
      <c r="B10" s="9" t="s">
        <v>1</v>
      </c>
      <c r="C10" s="9" t="s">
        <v>2</v>
      </c>
      <c r="D10" s="9" t="s">
        <v>3</v>
      </c>
      <c r="E10" s="9" t="s">
        <v>4</v>
      </c>
      <c r="F10" s="9" t="s">
        <v>5</v>
      </c>
      <c r="G10" s="9" t="s">
        <v>6</v>
      </c>
      <c r="H10" s="9" t="s">
        <v>7</v>
      </c>
      <c r="I10" s="9" t="s">
        <v>8</v>
      </c>
      <c r="J10" s="9" t="s">
        <v>9</v>
      </c>
      <c r="K10" s="9" t="s">
        <v>10</v>
      </c>
      <c r="L10" s="9" t="s">
        <v>11</v>
      </c>
      <c r="M10" s="25" t="s">
        <v>12</v>
      </c>
      <c r="N10" s="135" t="s">
        <v>258</v>
      </c>
    </row>
    <row r="11" spans="1:14" ht="30.75" thickBot="1" x14ac:dyDescent="0.3">
      <c r="A11" s="10" t="s">
        <v>252</v>
      </c>
      <c r="B11" s="11">
        <f>Hoja1!B287</f>
        <v>0</v>
      </c>
      <c r="C11" s="11">
        <f>Hoja1!C287</f>
        <v>0</v>
      </c>
      <c r="D11" s="11">
        <f>Hoja1!D287</f>
        <v>152</v>
      </c>
      <c r="E11" s="11">
        <f>Hoja1!E287</f>
        <v>152</v>
      </c>
      <c r="F11" s="11">
        <f>Hoja1!F287</f>
        <v>152</v>
      </c>
      <c r="G11" s="11">
        <f>Hoja1!G287</f>
        <v>445</v>
      </c>
      <c r="H11" s="126">
        <f>Hoja1!H287</f>
        <v>0</v>
      </c>
      <c r="I11" s="126">
        <f>Hoja1!I287</f>
        <v>0</v>
      </c>
      <c r="J11" s="126">
        <f>Hoja1!J287</f>
        <v>0</v>
      </c>
      <c r="K11" s="126">
        <f>Hoja1!K287</f>
        <v>0</v>
      </c>
      <c r="L11" s="126">
        <f>Hoja1!L287</f>
        <v>0</v>
      </c>
      <c r="M11" s="131">
        <f>Hoja1!M287</f>
        <v>0</v>
      </c>
      <c r="N11" s="172">
        <v>200</v>
      </c>
    </row>
    <row r="12" spans="1:14" ht="45.75" thickBot="1" x14ac:dyDescent="0.3">
      <c r="A12" s="10" t="s">
        <v>253</v>
      </c>
      <c r="B12" s="62">
        <f>Hoja1!B60</f>
        <v>0</v>
      </c>
      <c r="C12" s="62">
        <f>Hoja1!C60</f>
        <v>74</v>
      </c>
      <c r="D12" s="62">
        <f>Hoja1!D60</f>
        <v>291</v>
      </c>
      <c r="E12" s="62">
        <f>Hoja1!E60</f>
        <v>502</v>
      </c>
      <c r="F12" s="62">
        <f>Hoja1!F60</f>
        <v>1087</v>
      </c>
      <c r="G12" s="62">
        <f>Hoja1!G60</f>
        <v>1787</v>
      </c>
      <c r="H12" s="128">
        <f>Hoja1!H60</f>
        <v>1787</v>
      </c>
      <c r="I12" s="128">
        <f>Hoja1!I60</f>
        <v>1787</v>
      </c>
      <c r="J12" s="128">
        <f>Hoja1!J60</f>
        <v>1787</v>
      </c>
      <c r="K12" s="128">
        <f>Hoja1!K60</f>
        <v>1787</v>
      </c>
      <c r="L12" s="128">
        <f>Hoja1!L60</f>
        <v>1787</v>
      </c>
      <c r="M12" s="133">
        <f>Hoja1!M60</f>
        <v>1787</v>
      </c>
      <c r="N12" s="172">
        <v>200</v>
      </c>
    </row>
    <row r="13" spans="1:14" ht="15.75" thickBot="1" x14ac:dyDescent="0.3">
      <c r="A13" s="10" t="s">
        <v>15</v>
      </c>
      <c r="B13" s="68">
        <f>Hoja1!B289</f>
        <v>0</v>
      </c>
      <c r="C13" s="68">
        <f>Hoja1!C289</f>
        <v>0</v>
      </c>
      <c r="D13" s="68">
        <f>Hoja1!D289</f>
        <v>0.5223367697594502</v>
      </c>
      <c r="E13" s="68">
        <f>Hoja1!E289</f>
        <v>0.30278884462151395</v>
      </c>
      <c r="F13" s="68">
        <f>Hoja1!F289</f>
        <v>0.13983440662373506</v>
      </c>
      <c r="G13" s="68">
        <f>Hoja1!G289</f>
        <v>0.24902070509233351</v>
      </c>
      <c r="H13" s="129">
        <f>Hoja1!H289</f>
        <v>0</v>
      </c>
      <c r="I13" s="129">
        <f>Hoja1!I289</f>
        <v>0</v>
      </c>
      <c r="J13" s="129">
        <f>Hoja1!J289</f>
        <v>0</v>
      </c>
      <c r="K13" s="129">
        <f>Hoja1!K289</f>
        <v>0</v>
      </c>
      <c r="L13" s="129">
        <f>Hoja1!L289</f>
        <v>0</v>
      </c>
      <c r="M13" s="134">
        <f>Hoja1!M289</f>
        <v>0</v>
      </c>
      <c r="N13" s="139">
        <f>N11/N12</f>
        <v>1</v>
      </c>
    </row>
    <row r="14" spans="1:14" x14ac:dyDescent="0.25">
      <c r="A14" s="6" t="s">
        <v>215</v>
      </c>
    </row>
  </sheetData>
  <mergeCells count="8">
    <mergeCell ref="A5:A8"/>
    <mergeCell ref="A1:N1"/>
    <mergeCell ref="B2:N2"/>
    <mergeCell ref="B3:N3"/>
    <mergeCell ref="C5:N5"/>
    <mergeCell ref="C6:N6"/>
    <mergeCell ref="C8:N8"/>
    <mergeCell ref="C7:N7"/>
  </mergeCells>
  <pageMargins left="0.25" right="0.25" top="0.75" bottom="0.75" header="0.3" footer="0.3"/>
  <pageSetup paperSize="9" scale="84" orientation="landscape" horizontalDpi="360" verticalDpi="360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C8239E-D321-4130-BB27-652207B3B852}">
  <dimension ref="A1:M14"/>
  <sheetViews>
    <sheetView topLeftCell="A8" zoomScaleNormal="100" workbookViewId="0">
      <selection activeCell="B11" sqref="B11:M13"/>
    </sheetView>
  </sheetViews>
  <sheetFormatPr baseColWidth="10" defaultRowHeight="15" x14ac:dyDescent="0.25"/>
  <cols>
    <col min="1" max="1" width="17" style="6" bestFit="1" customWidth="1"/>
    <col min="2" max="2" width="15" style="6" customWidth="1"/>
    <col min="3" max="13" width="11.42578125" style="6"/>
  </cols>
  <sheetData>
    <row r="1" spans="1:13" ht="20.25" x14ac:dyDescent="0.25">
      <c r="A1" s="217" t="s">
        <v>124</v>
      </c>
      <c r="B1" s="218"/>
      <c r="C1" s="218"/>
      <c r="D1" s="218"/>
      <c r="E1" s="218"/>
      <c r="F1" s="218"/>
      <c r="G1" s="218"/>
      <c r="H1" s="218"/>
      <c r="I1" s="218"/>
      <c r="J1" s="218"/>
      <c r="K1" s="218"/>
      <c r="L1" s="218"/>
      <c r="M1" s="219"/>
    </row>
    <row r="2" spans="1:13" x14ac:dyDescent="0.25">
      <c r="A2" s="20" t="s">
        <v>16</v>
      </c>
      <c r="B2" s="220" t="s">
        <v>120</v>
      </c>
      <c r="C2" s="221"/>
      <c r="D2" s="221"/>
      <c r="E2" s="221"/>
      <c r="F2" s="221"/>
      <c r="G2" s="221"/>
      <c r="H2" s="221"/>
      <c r="I2" s="221"/>
      <c r="J2" s="221"/>
      <c r="K2" s="221"/>
      <c r="L2" s="221"/>
      <c r="M2" s="222"/>
    </row>
    <row r="3" spans="1:13" x14ac:dyDescent="0.25">
      <c r="A3" s="20" t="s">
        <v>19</v>
      </c>
      <c r="B3" s="223" t="s">
        <v>121</v>
      </c>
      <c r="C3" s="224"/>
      <c r="D3" s="224"/>
      <c r="E3" s="224"/>
      <c r="F3" s="224"/>
      <c r="G3" s="224"/>
      <c r="H3" s="224"/>
      <c r="I3" s="224"/>
      <c r="J3" s="224"/>
      <c r="K3" s="224"/>
      <c r="L3" s="224"/>
      <c r="M3" s="225"/>
    </row>
    <row r="4" spans="1:13" x14ac:dyDescent="0.25">
      <c r="A4" s="21"/>
      <c r="M4" s="22"/>
    </row>
    <row r="5" spans="1:13" x14ac:dyDescent="0.25">
      <c r="A5" s="226" t="s">
        <v>21</v>
      </c>
      <c r="B5" s="7" t="s">
        <v>22</v>
      </c>
      <c r="C5" s="223" t="s">
        <v>23</v>
      </c>
      <c r="D5" s="224"/>
      <c r="E5" s="224"/>
      <c r="F5" s="224"/>
      <c r="G5" s="224"/>
      <c r="H5" s="224"/>
      <c r="I5" s="224"/>
      <c r="J5" s="224"/>
      <c r="K5" s="224"/>
      <c r="L5" s="224"/>
      <c r="M5" s="225"/>
    </row>
    <row r="6" spans="1:13" x14ac:dyDescent="0.25">
      <c r="A6" s="227"/>
      <c r="B6" s="7" t="s">
        <v>24</v>
      </c>
      <c r="C6" s="220" t="s">
        <v>122</v>
      </c>
      <c r="D6" s="221"/>
      <c r="E6" s="221"/>
      <c r="F6" s="221"/>
      <c r="G6" s="221"/>
      <c r="H6" s="221"/>
      <c r="I6" s="221"/>
      <c r="J6" s="221"/>
      <c r="K6" s="221"/>
      <c r="L6" s="221"/>
      <c r="M6" s="222"/>
    </row>
    <row r="7" spans="1:13" x14ac:dyDescent="0.25">
      <c r="A7" s="227"/>
      <c r="B7" s="7" t="s">
        <v>26</v>
      </c>
      <c r="C7" s="220" t="s">
        <v>123</v>
      </c>
      <c r="D7" s="221"/>
      <c r="E7" s="221"/>
      <c r="F7" s="221"/>
      <c r="G7" s="221"/>
      <c r="H7" s="221"/>
      <c r="I7" s="221"/>
      <c r="J7" s="221"/>
      <c r="K7" s="221"/>
      <c r="L7" s="221"/>
      <c r="M7" s="222"/>
    </row>
    <row r="8" spans="1:13" ht="30" x14ac:dyDescent="0.25">
      <c r="A8" s="228"/>
      <c r="B8" s="7" t="s">
        <v>223</v>
      </c>
      <c r="C8" s="220" t="s">
        <v>222</v>
      </c>
      <c r="D8" s="221"/>
      <c r="E8" s="221"/>
      <c r="F8" s="221"/>
      <c r="G8" s="221"/>
      <c r="H8" s="221"/>
      <c r="I8" s="221"/>
      <c r="J8" s="221"/>
      <c r="K8" s="221"/>
      <c r="L8" s="221"/>
      <c r="M8" s="222"/>
    </row>
    <row r="9" spans="1:13" ht="15.75" thickBot="1" x14ac:dyDescent="0.3">
      <c r="A9" s="21"/>
      <c r="M9" s="22"/>
    </row>
    <row r="10" spans="1:13" ht="15.75" thickBot="1" x14ac:dyDescent="0.3">
      <c r="A10" s="8" t="s">
        <v>0</v>
      </c>
      <c r="B10" s="9" t="s">
        <v>1</v>
      </c>
      <c r="C10" s="9" t="s">
        <v>2</v>
      </c>
      <c r="D10" s="9" t="s">
        <v>3</v>
      </c>
      <c r="E10" s="9" t="s">
        <v>4</v>
      </c>
      <c r="F10" s="9" t="s">
        <v>5</v>
      </c>
      <c r="G10" s="9" t="s">
        <v>6</v>
      </c>
      <c r="H10" s="9" t="s">
        <v>7</v>
      </c>
      <c r="I10" s="9" t="s">
        <v>8</v>
      </c>
      <c r="J10" s="9" t="s">
        <v>9</v>
      </c>
      <c r="K10" s="9" t="s">
        <v>10</v>
      </c>
      <c r="L10" s="9" t="s">
        <v>11</v>
      </c>
      <c r="M10" s="25" t="s">
        <v>12</v>
      </c>
    </row>
    <row r="11" spans="1:13" ht="30.75" thickBot="1" x14ac:dyDescent="0.3">
      <c r="A11" s="10" t="s">
        <v>252</v>
      </c>
      <c r="B11" s="11">
        <f>Hoja1!B287</f>
        <v>0</v>
      </c>
      <c r="C11" s="11">
        <f>Hoja1!C287</f>
        <v>0</v>
      </c>
      <c r="D11" s="11">
        <f>Hoja1!D287</f>
        <v>152</v>
      </c>
      <c r="E11" s="11">
        <f>Hoja1!E287</f>
        <v>152</v>
      </c>
      <c r="F11" s="11">
        <f>Hoja1!F287</f>
        <v>152</v>
      </c>
      <c r="G11" s="11">
        <f>Hoja1!G287</f>
        <v>445</v>
      </c>
      <c r="H11" s="11">
        <f>Hoja1!H287</f>
        <v>0</v>
      </c>
      <c r="I11" s="11">
        <f>Hoja1!I287</f>
        <v>0</v>
      </c>
      <c r="J11" s="11">
        <f>Hoja1!J287</f>
        <v>0</v>
      </c>
      <c r="K11" s="104">
        <f>Hoja1!K287</f>
        <v>0</v>
      </c>
      <c r="L11" s="104">
        <f>Hoja1!L287</f>
        <v>0</v>
      </c>
      <c r="M11" s="104">
        <v>2422</v>
      </c>
    </row>
    <row r="12" spans="1:13" ht="45.75" thickBot="1" x14ac:dyDescent="0.3">
      <c r="A12" s="10" t="s">
        <v>253</v>
      </c>
      <c r="B12" s="62">
        <v>24</v>
      </c>
      <c r="C12" s="62">
        <f>B12+30</f>
        <v>54</v>
      </c>
      <c r="D12" s="62">
        <f>C12+105</f>
        <v>159</v>
      </c>
      <c r="E12" s="62">
        <f>D12+241</f>
        <v>400</v>
      </c>
      <c r="F12" s="62">
        <f>E12+257</f>
        <v>657</v>
      </c>
      <c r="G12" s="62">
        <f>F12+328</f>
        <v>985</v>
      </c>
      <c r="H12" s="62">
        <f>G12+463</f>
        <v>1448</v>
      </c>
      <c r="I12" s="62">
        <f>H12+270</f>
        <v>1718</v>
      </c>
      <c r="J12" s="62">
        <f>I12+407</f>
        <v>2125</v>
      </c>
      <c r="K12" s="62">
        <f>J12+204</f>
        <v>2329</v>
      </c>
      <c r="L12" s="62">
        <f>K12+55</f>
        <v>2384</v>
      </c>
      <c r="M12" s="62">
        <v>2422</v>
      </c>
    </row>
    <row r="13" spans="1:13" ht="15.75" thickBot="1" x14ac:dyDescent="0.3">
      <c r="A13" s="10" t="s">
        <v>15</v>
      </c>
      <c r="B13" s="68">
        <f>B11/B12</f>
        <v>0</v>
      </c>
      <c r="C13" s="68">
        <f t="shared" ref="C13:M13" si="0">C11/C12</f>
        <v>0</v>
      </c>
      <c r="D13" s="68">
        <f t="shared" si="0"/>
        <v>0.95597484276729561</v>
      </c>
      <c r="E13" s="68">
        <f t="shared" si="0"/>
        <v>0.38</v>
      </c>
      <c r="F13" s="68">
        <f t="shared" si="0"/>
        <v>0.23135464231354641</v>
      </c>
      <c r="G13" s="68">
        <f t="shared" si="0"/>
        <v>0.45177664974619292</v>
      </c>
      <c r="H13" s="68">
        <f t="shared" si="0"/>
        <v>0</v>
      </c>
      <c r="I13" s="68">
        <f t="shared" si="0"/>
        <v>0</v>
      </c>
      <c r="J13" s="68">
        <f t="shared" si="0"/>
        <v>0</v>
      </c>
      <c r="K13" s="68">
        <f t="shared" si="0"/>
        <v>0</v>
      </c>
      <c r="L13" s="68">
        <f t="shared" si="0"/>
        <v>0</v>
      </c>
      <c r="M13" s="68">
        <f t="shared" si="0"/>
        <v>1</v>
      </c>
    </row>
    <row r="14" spans="1:13" x14ac:dyDescent="0.25">
      <c r="A14" s="6" t="s">
        <v>215</v>
      </c>
    </row>
  </sheetData>
  <mergeCells count="8">
    <mergeCell ref="A1:M1"/>
    <mergeCell ref="B2:M2"/>
    <mergeCell ref="B3:M3"/>
    <mergeCell ref="A5:A8"/>
    <mergeCell ref="C5:M5"/>
    <mergeCell ref="C6:M6"/>
    <mergeCell ref="C7:M7"/>
    <mergeCell ref="C8:M8"/>
  </mergeCells>
  <pageMargins left="0.25" right="0.25" top="0.75" bottom="0.75" header="0.3" footer="0.3"/>
  <pageSetup paperSize="9" scale="90" orientation="landscape" horizontalDpi="360" verticalDpi="360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A508AD-888A-4877-A297-4ED39C1102A1}">
  <dimension ref="A1:N14"/>
  <sheetViews>
    <sheetView zoomScaleNormal="100" workbookViewId="0">
      <selection activeCell="D15" sqref="D15"/>
    </sheetView>
  </sheetViews>
  <sheetFormatPr baseColWidth="10" defaultRowHeight="15" x14ac:dyDescent="0.25"/>
  <cols>
    <col min="1" max="1" width="17" style="6" bestFit="1" customWidth="1"/>
    <col min="2" max="2" width="15" style="6" customWidth="1"/>
    <col min="3" max="13" width="11.42578125" style="6"/>
  </cols>
  <sheetData>
    <row r="1" spans="1:14" ht="20.25" x14ac:dyDescent="0.25">
      <c r="A1" s="257" t="s">
        <v>125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9"/>
    </row>
    <row r="2" spans="1:14" ht="15" customHeight="1" x14ac:dyDescent="0.25">
      <c r="A2" s="20" t="s">
        <v>16</v>
      </c>
      <c r="B2" s="238" t="s">
        <v>126</v>
      </c>
      <c r="C2" s="238"/>
      <c r="D2" s="238"/>
      <c r="E2" s="238"/>
      <c r="F2" s="238"/>
      <c r="G2" s="238"/>
      <c r="H2" s="238"/>
      <c r="I2" s="238"/>
      <c r="J2" s="238"/>
      <c r="K2" s="238"/>
      <c r="L2" s="238"/>
      <c r="M2" s="238"/>
      <c r="N2" s="239"/>
    </row>
    <row r="3" spans="1:14" ht="15" customHeight="1" thickBot="1" x14ac:dyDescent="0.3">
      <c r="A3" s="141" t="s">
        <v>19</v>
      </c>
      <c r="B3" s="251" t="s">
        <v>127</v>
      </c>
      <c r="C3" s="251"/>
      <c r="D3" s="251"/>
      <c r="E3" s="251"/>
      <c r="F3" s="251"/>
      <c r="G3" s="251"/>
      <c r="H3" s="251"/>
      <c r="I3" s="251"/>
      <c r="J3" s="251"/>
      <c r="K3" s="251"/>
      <c r="L3" s="251"/>
      <c r="M3" s="251"/>
      <c r="N3" s="252"/>
    </row>
    <row r="4" spans="1:14" ht="15.75" thickBot="1" x14ac:dyDescent="0.3">
      <c r="A4" s="21"/>
      <c r="N4" s="145"/>
    </row>
    <row r="5" spans="1:14" ht="15" customHeight="1" x14ac:dyDescent="0.25">
      <c r="A5" s="268" t="s">
        <v>21</v>
      </c>
      <c r="B5" s="142" t="s">
        <v>22</v>
      </c>
      <c r="C5" s="253" t="s">
        <v>23</v>
      </c>
      <c r="D5" s="253"/>
      <c r="E5" s="253"/>
      <c r="F5" s="253"/>
      <c r="G5" s="253"/>
      <c r="H5" s="253"/>
      <c r="I5" s="253"/>
      <c r="J5" s="253"/>
      <c r="K5" s="253"/>
      <c r="L5" s="253"/>
      <c r="M5" s="253"/>
      <c r="N5" s="254"/>
    </row>
    <row r="6" spans="1:14" ht="15" customHeight="1" x14ac:dyDescent="0.25">
      <c r="A6" s="242"/>
      <c r="B6" s="7" t="s">
        <v>24</v>
      </c>
      <c r="C6" s="238" t="s">
        <v>128</v>
      </c>
      <c r="D6" s="238"/>
      <c r="E6" s="238"/>
      <c r="F6" s="238"/>
      <c r="G6" s="238"/>
      <c r="H6" s="238"/>
      <c r="I6" s="238"/>
      <c r="J6" s="238"/>
      <c r="K6" s="238"/>
      <c r="L6" s="238"/>
      <c r="M6" s="238"/>
      <c r="N6" s="239"/>
    </row>
    <row r="7" spans="1:14" ht="15" customHeight="1" x14ac:dyDescent="0.25">
      <c r="A7" s="242"/>
      <c r="B7" s="7" t="s">
        <v>26</v>
      </c>
      <c r="C7" s="238" t="s">
        <v>123</v>
      </c>
      <c r="D7" s="238"/>
      <c r="E7" s="238"/>
      <c r="F7" s="238"/>
      <c r="G7" s="238"/>
      <c r="H7" s="238"/>
      <c r="I7" s="238"/>
      <c r="J7" s="238"/>
      <c r="K7" s="238"/>
      <c r="L7" s="238"/>
      <c r="M7" s="238"/>
      <c r="N7" s="239"/>
    </row>
    <row r="8" spans="1:14" ht="30.75" thickBot="1" x14ac:dyDescent="0.3">
      <c r="A8" s="269"/>
      <c r="B8" s="143" t="s">
        <v>223</v>
      </c>
      <c r="C8" s="255" t="s">
        <v>222</v>
      </c>
      <c r="D8" s="255"/>
      <c r="E8" s="255"/>
      <c r="F8" s="255"/>
      <c r="G8" s="255"/>
      <c r="H8" s="255"/>
      <c r="I8" s="255"/>
      <c r="J8" s="255"/>
      <c r="K8" s="255"/>
      <c r="L8" s="255"/>
      <c r="M8" s="255"/>
      <c r="N8" s="256"/>
    </row>
    <row r="9" spans="1:14" ht="15.75" thickBot="1" x14ac:dyDescent="0.3">
      <c r="A9" s="21"/>
      <c r="N9" s="145"/>
    </row>
    <row r="10" spans="1:14" ht="15.75" thickBot="1" x14ac:dyDescent="0.3">
      <c r="A10" s="8" t="s">
        <v>0</v>
      </c>
      <c r="B10" s="9" t="s">
        <v>1</v>
      </c>
      <c r="C10" s="9" t="s">
        <v>2</v>
      </c>
      <c r="D10" s="9" t="s">
        <v>3</v>
      </c>
      <c r="E10" s="9" t="s">
        <v>4</v>
      </c>
      <c r="F10" s="9" t="s">
        <v>5</v>
      </c>
      <c r="G10" s="9" t="s">
        <v>6</v>
      </c>
      <c r="H10" s="9" t="s">
        <v>7</v>
      </c>
      <c r="I10" s="9" t="s">
        <v>8</v>
      </c>
      <c r="J10" s="9" t="s">
        <v>9</v>
      </c>
      <c r="K10" s="9" t="s">
        <v>10</v>
      </c>
      <c r="L10" s="9" t="s">
        <v>11</v>
      </c>
      <c r="M10" s="25" t="s">
        <v>12</v>
      </c>
      <c r="N10" s="135" t="s">
        <v>258</v>
      </c>
    </row>
    <row r="11" spans="1:14" ht="15.75" thickBot="1" x14ac:dyDescent="0.3">
      <c r="A11" s="10" t="s">
        <v>13</v>
      </c>
      <c r="B11" s="11"/>
      <c r="C11" s="11"/>
      <c r="D11" s="31">
        <v>2</v>
      </c>
      <c r="E11" s="30"/>
      <c r="F11" s="30"/>
      <c r="G11" s="85">
        <v>2</v>
      </c>
      <c r="H11" s="76"/>
      <c r="I11" s="76"/>
      <c r="J11" s="76">
        <v>0</v>
      </c>
      <c r="K11" s="76"/>
      <c r="L11" s="76"/>
      <c r="M11" s="184">
        <v>214</v>
      </c>
      <c r="N11" s="172">
        <v>60</v>
      </c>
    </row>
    <row r="12" spans="1:14" ht="15.75" thickBot="1" x14ac:dyDescent="0.3">
      <c r="A12" s="10" t="s">
        <v>14</v>
      </c>
      <c r="B12" s="62">
        <f>Hoja1!B303</f>
        <v>0</v>
      </c>
      <c r="C12" s="62">
        <f>Hoja1!C303</f>
        <v>74</v>
      </c>
      <c r="D12" s="62">
        <f>Hoja1!D303</f>
        <v>291</v>
      </c>
      <c r="E12" s="62">
        <f>Hoja1!E303</f>
        <v>502</v>
      </c>
      <c r="F12" s="62">
        <f>Hoja1!F303</f>
        <v>1087</v>
      </c>
      <c r="G12" s="62">
        <f>Hoja1!G303</f>
        <v>1787</v>
      </c>
      <c r="H12" s="128">
        <f>Hoja1!H303</f>
        <v>1787</v>
      </c>
      <c r="I12" s="128">
        <f>Hoja1!I303</f>
        <v>1787</v>
      </c>
      <c r="J12" s="128">
        <f>Hoja1!J303</f>
        <v>1787</v>
      </c>
      <c r="K12" s="128">
        <f>Hoja1!K303</f>
        <v>1787</v>
      </c>
      <c r="L12" s="128">
        <f>Hoja1!L303</f>
        <v>1787</v>
      </c>
      <c r="M12" s="128">
        <f>Hoja1!M303</f>
        <v>1787</v>
      </c>
      <c r="N12" s="172">
        <v>2000</v>
      </c>
    </row>
    <row r="13" spans="1:14" ht="15.75" thickBot="1" x14ac:dyDescent="0.3">
      <c r="A13" s="10" t="s">
        <v>15</v>
      </c>
      <c r="B13" s="11"/>
      <c r="C13" s="11"/>
      <c r="D13" s="207">
        <f>IFERROR(D11/D12,"0%")</f>
        <v>6.8728522336769758E-3</v>
      </c>
      <c r="E13" s="4"/>
      <c r="F13" s="4"/>
      <c r="G13" s="206">
        <f>G11/G12</f>
        <v>1.1191941801902631E-3</v>
      </c>
      <c r="H13" s="72"/>
      <c r="I13" s="72"/>
      <c r="J13" s="74">
        <f>J11/J12</f>
        <v>0</v>
      </c>
      <c r="K13" s="72"/>
      <c r="L13" s="72"/>
      <c r="M13" s="175">
        <f>M11/M12</f>
        <v>0.11975377728035815</v>
      </c>
      <c r="N13" s="173">
        <f>N11/N12</f>
        <v>0.03</v>
      </c>
    </row>
    <row r="14" spans="1:14" x14ac:dyDescent="0.25">
      <c r="A14" s="6" t="str">
        <f>'Actividad 1.8.1'!A14</f>
        <v>Variables acumuladas</v>
      </c>
    </row>
  </sheetData>
  <mergeCells count="8">
    <mergeCell ref="A5:A8"/>
    <mergeCell ref="A1:N1"/>
    <mergeCell ref="B3:N3"/>
    <mergeCell ref="B2:N2"/>
    <mergeCell ref="C5:N5"/>
    <mergeCell ref="C6:N6"/>
    <mergeCell ref="C7:N7"/>
    <mergeCell ref="C8:N8"/>
  </mergeCells>
  <pageMargins left="0.25" right="0.25" top="0.75" bottom="0.75" header="0.3" footer="0.3"/>
  <pageSetup paperSize="9" scale="84" orientation="landscape" horizontalDpi="360" verticalDpi="36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7CCC40-F314-4EFE-88B1-06D7DFCA0463}">
  <dimension ref="A1:M14"/>
  <sheetViews>
    <sheetView zoomScaleNormal="100" workbookViewId="0">
      <selection activeCell="E17" sqref="E17"/>
    </sheetView>
  </sheetViews>
  <sheetFormatPr baseColWidth="10" defaultRowHeight="15" x14ac:dyDescent="0.25"/>
  <cols>
    <col min="1" max="1" width="17" style="6" bestFit="1" customWidth="1"/>
    <col min="2" max="2" width="15" style="6" customWidth="1"/>
    <col min="3" max="13" width="11.42578125" style="6"/>
  </cols>
  <sheetData>
    <row r="1" spans="1:13" ht="20.25" x14ac:dyDescent="0.25">
      <c r="A1" s="217" t="s">
        <v>136</v>
      </c>
      <c r="B1" s="218"/>
      <c r="C1" s="218"/>
      <c r="D1" s="218"/>
      <c r="E1" s="218"/>
      <c r="F1" s="218"/>
      <c r="G1" s="218"/>
      <c r="H1" s="218"/>
      <c r="I1" s="218"/>
      <c r="J1" s="218"/>
      <c r="K1" s="218"/>
      <c r="L1" s="218"/>
      <c r="M1" s="219"/>
    </row>
    <row r="2" spans="1:13" x14ac:dyDescent="0.25">
      <c r="A2" s="20" t="s">
        <v>16</v>
      </c>
      <c r="B2" s="220" t="s">
        <v>129</v>
      </c>
      <c r="C2" s="221"/>
      <c r="D2" s="221"/>
      <c r="E2" s="221"/>
      <c r="F2" s="221"/>
      <c r="G2" s="221"/>
      <c r="H2" s="221"/>
      <c r="I2" s="221"/>
      <c r="J2" s="221"/>
      <c r="K2" s="221"/>
      <c r="L2" s="221"/>
      <c r="M2" s="222"/>
    </row>
    <row r="3" spans="1:13" x14ac:dyDescent="0.25">
      <c r="A3" s="20" t="s">
        <v>19</v>
      </c>
      <c r="B3" s="223" t="s">
        <v>130</v>
      </c>
      <c r="C3" s="224"/>
      <c r="D3" s="224"/>
      <c r="E3" s="224"/>
      <c r="F3" s="224"/>
      <c r="G3" s="224"/>
      <c r="H3" s="224"/>
      <c r="I3" s="224"/>
      <c r="J3" s="224"/>
      <c r="K3" s="224"/>
      <c r="L3" s="224"/>
      <c r="M3" s="225"/>
    </row>
    <row r="4" spans="1:13" x14ac:dyDescent="0.25">
      <c r="A4" s="21"/>
      <c r="M4" s="22"/>
    </row>
    <row r="5" spans="1:13" x14ac:dyDescent="0.25">
      <c r="A5" s="226" t="s">
        <v>21</v>
      </c>
      <c r="B5" s="7" t="s">
        <v>22</v>
      </c>
      <c r="C5" s="223" t="s">
        <v>23</v>
      </c>
      <c r="D5" s="224"/>
      <c r="E5" s="224"/>
      <c r="F5" s="224"/>
      <c r="G5" s="224"/>
      <c r="H5" s="224"/>
      <c r="I5" s="224"/>
      <c r="J5" s="224"/>
      <c r="K5" s="224"/>
      <c r="L5" s="224"/>
      <c r="M5" s="225"/>
    </row>
    <row r="6" spans="1:13" x14ac:dyDescent="0.25">
      <c r="A6" s="227"/>
      <c r="B6" s="7" t="s">
        <v>24</v>
      </c>
      <c r="C6" s="220" t="s">
        <v>131</v>
      </c>
      <c r="D6" s="221"/>
      <c r="E6" s="221"/>
      <c r="F6" s="221"/>
      <c r="G6" s="221"/>
      <c r="H6" s="221"/>
      <c r="I6" s="221"/>
      <c r="J6" s="221"/>
      <c r="K6" s="221"/>
      <c r="L6" s="221"/>
      <c r="M6" s="222"/>
    </row>
    <row r="7" spans="1:13" x14ac:dyDescent="0.25">
      <c r="A7" s="227"/>
      <c r="B7" s="7" t="s">
        <v>26</v>
      </c>
      <c r="C7" s="220" t="s">
        <v>132</v>
      </c>
      <c r="D7" s="221"/>
      <c r="E7" s="221"/>
      <c r="F7" s="221"/>
      <c r="G7" s="221"/>
      <c r="H7" s="221"/>
      <c r="I7" s="221"/>
      <c r="J7" s="221"/>
      <c r="K7" s="221"/>
      <c r="L7" s="221"/>
      <c r="M7" s="222"/>
    </row>
    <row r="8" spans="1:13" ht="30" x14ac:dyDescent="0.25">
      <c r="A8" s="228"/>
      <c r="B8" s="7" t="s">
        <v>223</v>
      </c>
      <c r="C8" s="220" t="s">
        <v>222</v>
      </c>
      <c r="D8" s="221"/>
      <c r="E8" s="221"/>
      <c r="F8" s="221"/>
      <c r="G8" s="221"/>
      <c r="H8" s="221"/>
      <c r="I8" s="221"/>
      <c r="J8" s="221"/>
      <c r="K8" s="221"/>
      <c r="L8" s="221"/>
      <c r="M8" s="222"/>
    </row>
    <row r="9" spans="1:13" ht="15.75" thickBot="1" x14ac:dyDescent="0.3">
      <c r="A9" s="21"/>
      <c r="M9" s="22"/>
    </row>
    <row r="10" spans="1:13" ht="15.75" thickBot="1" x14ac:dyDescent="0.3">
      <c r="A10" s="8" t="s">
        <v>0</v>
      </c>
      <c r="B10" s="9" t="s">
        <v>1</v>
      </c>
      <c r="C10" s="9" t="s">
        <v>2</v>
      </c>
      <c r="D10" s="9" t="s">
        <v>3</v>
      </c>
      <c r="E10" s="9" t="s">
        <v>4</v>
      </c>
      <c r="F10" s="9" t="s">
        <v>5</v>
      </c>
      <c r="G10" s="9" t="s">
        <v>6</v>
      </c>
      <c r="H10" s="9" t="s">
        <v>7</v>
      </c>
      <c r="I10" s="9" t="s">
        <v>8</v>
      </c>
      <c r="J10" s="9" t="s">
        <v>9</v>
      </c>
      <c r="K10" s="9" t="s">
        <v>10</v>
      </c>
      <c r="L10" s="9" t="s">
        <v>11</v>
      </c>
      <c r="M10" s="25" t="s">
        <v>12</v>
      </c>
    </row>
    <row r="11" spans="1:13" ht="15.75" thickBot="1" x14ac:dyDescent="0.3">
      <c r="A11" s="10" t="s">
        <v>13</v>
      </c>
      <c r="B11" s="31">
        <f>Hoja1!B317</f>
        <v>0</v>
      </c>
      <c r="C11" s="31">
        <f>Hoja1!C317</f>
        <v>0</v>
      </c>
      <c r="D11" s="31">
        <f>Hoja1!D317</f>
        <v>0</v>
      </c>
      <c r="E11" s="31">
        <f>Hoja1!E317</f>
        <v>0</v>
      </c>
      <c r="F11" s="31">
        <f>Hoja1!F317</f>
        <v>0</v>
      </c>
      <c r="G11" s="31">
        <f>Hoja1!G317</f>
        <v>0</v>
      </c>
      <c r="H11" s="208">
        <f>Hoja1!H317</f>
        <v>0</v>
      </c>
      <c r="I11" s="208">
        <f>Hoja1!I317</f>
        <v>0</v>
      </c>
      <c r="J11" s="208">
        <f>Hoja1!J317</f>
        <v>0</v>
      </c>
      <c r="K11" s="208">
        <f>Hoja1!K317</f>
        <v>0</v>
      </c>
      <c r="L11" s="208">
        <f>Hoja1!L317</f>
        <v>0</v>
      </c>
      <c r="M11" s="208">
        <f>Hoja1!M317</f>
        <v>0</v>
      </c>
    </row>
    <row r="12" spans="1:13" ht="15.75" thickBot="1" x14ac:dyDescent="0.3">
      <c r="A12" s="10" t="s">
        <v>14</v>
      </c>
      <c r="B12" s="31">
        <f>Hoja1!B318</f>
        <v>0</v>
      </c>
      <c r="C12" s="31">
        <f>Hoja1!C318</f>
        <v>0</v>
      </c>
      <c r="D12" s="31">
        <f>Hoja1!D318</f>
        <v>0</v>
      </c>
      <c r="E12" s="31">
        <f>Hoja1!E318</f>
        <v>0</v>
      </c>
      <c r="F12" s="31">
        <f>Hoja1!F318</f>
        <v>0</v>
      </c>
      <c r="G12" s="31">
        <f>Hoja1!G318</f>
        <v>0</v>
      </c>
      <c r="H12" s="208">
        <f>Hoja1!H318</f>
        <v>0</v>
      </c>
      <c r="I12" s="208">
        <f>Hoja1!I318</f>
        <v>0</v>
      </c>
      <c r="J12" s="208">
        <f>Hoja1!J318</f>
        <v>127</v>
      </c>
      <c r="K12" s="208">
        <f>Hoja1!K318</f>
        <v>221</v>
      </c>
      <c r="L12" s="208">
        <f>Hoja1!L318</f>
        <v>464</v>
      </c>
      <c r="M12" s="208">
        <f>Hoja1!M318</f>
        <v>520</v>
      </c>
    </row>
    <row r="13" spans="1:13" ht="15.75" thickBot="1" x14ac:dyDescent="0.3">
      <c r="A13" s="10" t="s">
        <v>15</v>
      </c>
      <c r="B13" s="31">
        <f>Hoja1!B319</f>
        <v>0</v>
      </c>
      <c r="C13" s="31">
        <f>Hoja1!C319</f>
        <v>0</v>
      </c>
      <c r="D13" s="31">
        <f>Hoja1!D319</f>
        <v>0</v>
      </c>
      <c r="E13" s="31">
        <f>Hoja1!E319</f>
        <v>0</v>
      </c>
      <c r="F13" s="31">
        <f>Hoja1!F319</f>
        <v>0</v>
      </c>
      <c r="G13" s="31">
        <f>Hoja1!G319</f>
        <v>0</v>
      </c>
      <c r="H13" s="208">
        <f>Hoja1!H319</f>
        <v>0</v>
      </c>
      <c r="I13" s="208">
        <f>Hoja1!I319</f>
        <v>0</v>
      </c>
      <c r="J13" s="209">
        <f>Hoja1!J319</f>
        <v>0</v>
      </c>
      <c r="K13" s="209">
        <f>Hoja1!K319</f>
        <v>0</v>
      </c>
      <c r="L13" s="209">
        <f>Hoja1!L319</f>
        <v>0</v>
      </c>
      <c r="M13" s="209">
        <f>Hoja1!M319</f>
        <v>0</v>
      </c>
    </row>
    <row r="14" spans="1:13" x14ac:dyDescent="0.25">
      <c r="A14" s="6" t="str">
        <f>'Actividad 1.8.2'!A14</f>
        <v>Variables acumuladas</v>
      </c>
    </row>
  </sheetData>
  <mergeCells count="8">
    <mergeCell ref="A1:M1"/>
    <mergeCell ref="B2:M2"/>
    <mergeCell ref="B3:M3"/>
    <mergeCell ref="A5:A8"/>
    <mergeCell ref="C5:M5"/>
    <mergeCell ref="C6:M6"/>
    <mergeCell ref="C7:M7"/>
    <mergeCell ref="C8:M8"/>
  </mergeCells>
  <pageMargins left="0.25" right="0.25" top="0.75" bottom="0.75" header="0.3" footer="0.3"/>
  <pageSetup paperSize="9" scale="90" orientation="landscape" horizontalDpi="360" verticalDpi="36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2D42CC-692F-4483-A013-8617820B9E87}">
  <dimension ref="A1:M14"/>
  <sheetViews>
    <sheetView zoomScaleNormal="100" workbookViewId="0">
      <selection activeCell="C17" sqref="C17"/>
    </sheetView>
  </sheetViews>
  <sheetFormatPr baseColWidth="10" defaultRowHeight="15" x14ac:dyDescent="0.25"/>
  <cols>
    <col min="1" max="1" width="17" style="6" bestFit="1" customWidth="1"/>
    <col min="2" max="2" width="15" style="6" customWidth="1"/>
    <col min="3" max="13" width="11.42578125" style="6"/>
  </cols>
  <sheetData>
    <row r="1" spans="1:13" ht="20.25" x14ac:dyDescent="0.25">
      <c r="A1" s="217" t="s">
        <v>137</v>
      </c>
      <c r="B1" s="218"/>
      <c r="C1" s="218"/>
      <c r="D1" s="218"/>
      <c r="E1" s="218"/>
      <c r="F1" s="218"/>
      <c r="G1" s="218"/>
      <c r="H1" s="218"/>
      <c r="I1" s="218"/>
      <c r="J1" s="218"/>
      <c r="K1" s="218"/>
      <c r="L1" s="218"/>
      <c r="M1" s="219"/>
    </row>
    <row r="2" spans="1:13" x14ac:dyDescent="0.25">
      <c r="A2" s="20" t="s">
        <v>16</v>
      </c>
      <c r="B2" s="220" t="s">
        <v>133</v>
      </c>
      <c r="C2" s="221"/>
      <c r="D2" s="221"/>
      <c r="E2" s="221"/>
      <c r="F2" s="221"/>
      <c r="G2" s="221"/>
      <c r="H2" s="221"/>
      <c r="I2" s="221"/>
      <c r="J2" s="221"/>
      <c r="K2" s="221"/>
      <c r="L2" s="221"/>
      <c r="M2" s="222"/>
    </row>
    <row r="3" spans="1:13" x14ac:dyDescent="0.25">
      <c r="A3" s="20" t="s">
        <v>19</v>
      </c>
      <c r="B3" s="223" t="s">
        <v>134</v>
      </c>
      <c r="C3" s="224"/>
      <c r="D3" s="224"/>
      <c r="E3" s="224"/>
      <c r="F3" s="224"/>
      <c r="G3" s="224"/>
      <c r="H3" s="224"/>
      <c r="I3" s="224"/>
      <c r="J3" s="224"/>
      <c r="K3" s="224"/>
      <c r="L3" s="224"/>
      <c r="M3" s="225"/>
    </row>
    <row r="4" spans="1:13" x14ac:dyDescent="0.25">
      <c r="A4" s="21"/>
      <c r="M4" s="22"/>
    </row>
    <row r="5" spans="1:13" x14ac:dyDescent="0.25">
      <c r="A5" s="226" t="s">
        <v>21</v>
      </c>
      <c r="B5" s="7" t="s">
        <v>22</v>
      </c>
      <c r="C5" s="223" t="s">
        <v>23</v>
      </c>
      <c r="D5" s="224"/>
      <c r="E5" s="224"/>
      <c r="F5" s="224"/>
      <c r="G5" s="224"/>
      <c r="H5" s="224"/>
      <c r="I5" s="224"/>
      <c r="J5" s="224"/>
      <c r="K5" s="224"/>
      <c r="L5" s="224"/>
      <c r="M5" s="225"/>
    </row>
    <row r="6" spans="1:13" x14ac:dyDescent="0.25">
      <c r="A6" s="227"/>
      <c r="B6" s="7" t="s">
        <v>24</v>
      </c>
      <c r="C6" s="220" t="s">
        <v>135</v>
      </c>
      <c r="D6" s="221"/>
      <c r="E6" s="221"/>
      <c r="F6" s="221"/>
      <c r="G6" s="221"/>
      <c r="H6" s="221"/>
      <c r="I6" s="221"/>
      <c r="J6" s="221"/>
      <c r="K6" s="221"/>
      <c r="L6" s="221"/>
      <c r="M6" s="222"/>
    </row>
    <row r="7" spans="1:13" x14ac:dyDescent="0.25">
      <c r="A7" s="227"/>
      <c r="B7" s="7" t="s">
        <v>26</v>
      </c>
      <c r="C7" s="220" t="s">
        <v>132</v>
      </c>
      <c r="D7" s="221"/>
      <c r="E7" s="221"/>
      <c r="F7" s="221"/>
      <c r="G7" s="221"/>
      <c r="H7" s="221"/>
      <c r="I7" s="221"/>
      <c r="J7" s="221"/>
      <c r="K7" s="221"/>
      <c r="L7" s="221"/>
      <c r="M7" s="222"/>
    </row>
    <row r="8" spans="1:13" ht="30" x14ac:dyDescent="0.25">
      <c r="A8" s="228"/>
      <c r="B8" s="7" t="s">
        <v>223</v>
      </c>
      <c r="C8" s="220" t="s">
        <v>222</v>
      </c>
      <c r="D8" s="221"/>
      <c r="E8" s="221"/>
      <c r="F8" s="221"/>
      <c r="G8" s="221"/>
      <c r="H8" s="221"/>
      <c r="I8" s="221"/>
      <c r="J8" s="221"/>
      <c r="K8" s="221"/>
      <c r="L8" s="221"/>
      <c r="M8" s="222"/>
    </row>
    <row r="9" spans="1:13" ht="15.75" thickBot="1" x14ac:dyDescent="0.3">
      <c r="A9" s="21"/>
      <c r="M9" s="22"/>
    </row>
    <row r="10" spans="1:13" ht="15.75" thickBot="1" x14ac:dyDescent="0.3">
      <c r="A10" s="8" t="s">
        <v>0</v>
      </c>
      <c r="B10" s="9" t="s">
        <v>1</v>
      </c>
      <c r="C10" s="9" t="s">
        <v>2</v>
      </c>
      <c r="D10" s="9" t="s">
        <v>3</v>
      </c>
      <c r="E10" s="9" t="s">
        <v>4</v>
      </c>
      <c r="F10" s="9" t="s">
        <v>5</v>
      </c>
      <c r="G10" s="9" t="s">
        <v>6</v>
      </c>
      <c r="H10" s="9" t="s">
        <v>7</v>
      </c>
      <c r="I10" s="9" t="s">
        <v>8</v>
      </c>
      <c r="J10" s="9" t="s">
        <v>9</v>
      </c>
      <c r="K10" s="9" t="s">
        <v>10</v>
      </c>
      <c r="L10" s="9" t="s">
        <v>11</v>
      </c>
      <c r="M10" s="25" t="s">
        <v>12</v>
      </c>
    </row>
    <row r="11" spans="1:13" ht="15.75" thickBot="1" x14ac:dyDescent="0.3">
      <c r="A11" s="10" t="s">
        <v>13</v>
      </c>
      <c r="B11" s="31"/>
      <c r="C11" s="30"/>
      <c r="D11" s="30">
        <v>0</v>
      </c>
      <c r="E11" s="30"/>
      <c r="F11" s="30"/>
      <c r="G11" s="30">
        <v>0</v>
      </c>
      <c r="H11" s="76"/>
      <c r="I11" s="76"/>
      <c r="J11" s="76">
        <v>0</v>
      </c>
      <c r="K11" s="76"/>
      <c r="L11" s="76"/>
      <c r="M11" s="76">
        <v>0</v>
      </c>
    </row>
    <row r="12" spans="1:13" ht="15.75" thickBot="1" x14ac:dyDescent="0.3">
      <c r="A12" s="10" t="s">
        <v>14</v>
      </c>
      <c r="B12" s="32"/>
      <c r="C12" s="4"/>
      <c r="D12" s="4">
        <v>0</v>
      </c>
      <c r="E12" s="4"/>
      <c r="F12" s="4"/>
      <c r="G12" s="4">
        <v>200</v>
      </c>
      <c r="H12" s="72"/>
      <c r="I12" s="72"/>
      <c r="J12" s="72">
        <v>200</v>
      </c>
      <c r="K12" s="72"/>
      <c r="L12" s="72"/>
      <c r="M12" s="72">
        <v>200</v>
      </c>
    </row>
    <row r="13" spans="1:13" ht="15.75" thickBot="1" x14ac:dyDescent="0.3">
      <c r="A13" s="10" t="s">
        <v>15</v>
      </c>
      <c r="B13" s="32"/>
      <c r="C13" s="4"/>
      <c r="D13" s="88">
        <v>0</v>
      </c>
      <c r="E13" s="4"/>
      <c r="F13" s="4"/>
      <c r="G13" s="88">
        <v>0</v>
      </c>
      <c r="H13" s="72"/>
      <c r="I13" s="72"/>
      <c r="J13" s="210">
        <v>0</v>
      </c>
      <c r="K13" s="72"/>
      <c r="L13" s="72"/>
      <c r="M13" s="72">
        <v>0</v>
      </c>
    </row>
    <row r="14" spans="1:13" x14ac:dyDescent="0.25">
      <c r="A14" s="6" t="str">
        <f>'Actividad 1.8.2'!A14</f>
        <v>Variables acumuladas</v>
      </c>
    </row>
  </sheetData>
  <mergeCells count="8">
    <mergeCell ref="A1:M1"/>
    <mergeCell ref="B2:M2"/>
    <mergeCell ref="B3:M3"/>
    <mergeCell ref="A5:A8"/>
    <mergeCell ref="C5:M5"/>
    <mergeCell ref="C6:M6"/>
    <mergeCell ref="C7:M7"/>
    <mergeCell ref="C8:M8"/>
  </mergeCells>
  <pageMargins left="0.25" right="0.25" top="0.75" bottom="0.75" header="0.3" footer="0.3"/>
  <pageSetup paperSize="9" scale="90" orientation="landscape" horizontalDpi="360" verticalDpi="36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00386F-4B46-4F3F-9E7D-1D1B671E2726}">
  <dimension ref="A1:M14"/>
  <sheetViews>
    <sheetView zoomScaleNormal="100" workbookViewId="0">
      <selection activeCell="C14" sqref="C14"/>
    </sheetView>
  </sheetViews>
  <sheetFormatPr baseColWidth="10" defaultRowHeight="15" x14ac:dyDescent="0.25"/>
  <cols>
    <col min="1" max="1" width="17" style="6" bestFit="1" customWidth="1"/>
    <col min="2" max="2" width="15" style="6" customWidth="1"/>
    <col min="3" max="13" width="11.42578125" style="6"/>
  </cols>
  <sheetData>
    <row r="1" spans="1:13" ht="20.25" x14ac:dyDescent="0.25">
      <c r="A1" s="217" t="s">
        <v>138</v>
      </c>
      <c r="B1" s="218"/>
      <c r="C1" s="218"/>
      <c r="D1" s="218"/>
      <c r="E1" s="218"/>
      <c r="F1" s="218"/>
      <c r="G1" s="218"/>
      <c r="H1" s="218"/>
      <c r="I1" s="218"/>
      <c r="J1" s="218"/>
      <c r="K1" s="218"/>
      <c r="L1" s="218"/>
      <c r="M1" s="219"/>
    </row>
    <row r="2" spans="1:13" x14ac:dyDescent="0.25">
      <c r="A2" s="20" t="s">
        <v>16</v>
      </c>
      <c r="B2" s="220" t="s">
        <v>139</v>
      </c>
      <c r="C2" s="221"/>
      <c r="D2" s="221"/>
      <c r="E2" s="221"/>
      <c r="F2" s="221"/>
      <c r="G2" s="221"/>
      <c r="H2" s="221"/>
      <c r="I2" s="221"/>
      <c r="J2" s="221"/>
      <c r="K2" s="221"/>
      <c r="L2" s="221"/>
      <c r="M2" s="222"/>
    </row>
    <row r="3" spans="1:13" x14ac:dyDescent="0.25">
      <c r="A3" s="20" t="s">
        <v>19</v>
      </c>
      <c r="B3" s="223" t="s">
        <v>140</v>
      </c>
      <c r="C3" s="224"/>
      <c r="D3" s="224"/>
      <c r="E3" s="224"/>
      <c r="F3" s="224"/>
      <c r="G3" s="224"/>
      <c r="H3" s="224"/>
      <c r="I3" s="224"/>
      <c r="J3" s="224"/>
      <c r="K3" s="224"/>
      <c r="L3" s="224"/>
      <c r="M3" s="225"/>
    </row>
    <row r="4" spans="1:13" x14ac:dyDescent="0.25">
      <c r="A4" s="21"/>
      <c r="M4" s="22"/>
    </row>
    <row r="5" spans="1:13" x14ac:dyDescent="0.25">
      <c r="A5" s="226" t="s">
        <v>21</v>
      </c>
      <c r="B5" s="7" t="s">
        <v>22</v>
      </c>
      <c r="C5" s="223" t="s">
        <v>23</v>
      </c>
      <c r="D5" s="224"/>
      <c r="E5" s="224"/>
      <c r="F5" s="224"/>
      <c r="G5" s="224"/>
      <c r="H5" s="224"/>
      <c r="I5" s="224"/>
      <c r="J5" s="224"/>
      <c r="K5" s="224"/>
      <c r="L5" s="224"/>
      <c r="M5" s="225"/>
    </row>
    <row r="6" spans="1:13" x14ac:dyDescent="0.25">
      <c r="A6" s="227"/>
      <c r="B6" s="7" t="s">
        <v>24</v>
      </c>
      <c r="C6" s="220" t="s">
        <v>141</v>
      </c>
      <c r="D6" s="221"/>
      <c r="E6" s="221"/>
      <c r="F6" s="221"/>
      <c r="G6" s="221"/>
      <c r="H6" s="221"/>
      <c r="I6" s="221"/>
      <c r="J6" s="221"/>
      <c r="K6" s="221"/>
      <c r="L6" s="221"/>
      <c r="M6" s="222"/>
    </row>
    <row r="7" spans="1:13" x14ac:dyDescent="0.25">
      <c r="A7" s="227"/>
      <c r="B7" s="7" t="s">
        <v>26</v>
      </c>
      <c r="C7" s="220" t="s">
        <v>142</v>
      </c>
      <c r="D7" s="221"/>
      <c r="E7" s="221"/>
      <c r="F7" s="221"/>
      <c r="G7" s="221"/>
      <c r="H7" s="221"/>
      <c r="I7" s="221"/>
      <c r="J7" s="221"/>
      <c r="K7" s="221"/>
      <c r="L7" s="221"/>
      <c r="M7" s="222"/>
    </row>
    <row r="8" spans="1:13" ht="30" x14ac:dyDescent="0.25">
      <c r="A8" s="228"/>
      <c r="B8" s="7" t="s">
        <v>223</v>
      </c>
      <c r="C8" s="220" t="s">
        <v>222</v>
      </c>
      <c r="D8" s="221"/>
      <c r="E8" s="221"/>
      <c r="F8" s="221"/>
      <c r="G8" s="221"/>
      <c r="H8" s="221"/>
      <c r="I8" s="221"/>
      <c r="J8" s="221"/>
      <c r="K8" s="221"/>
      <c r="L8" s="221"/>
      <c r="M8" s="222"/>
    </row>
    <row r="9" spans="1:13" ht="15.75" thickBot="1" x14ac:dyDescent="0.3">
      <c r="A9" s="21"/>
      <c r="M9" s="22"/>
    </row>
    <row r="10" spans="1:13" ht="15.75" thickBot="1" x14ac:dyDescent="0.3">
      <c r="A10" s="8" t="s">
        <v>0</v>
      </c>
      <c r="B10" s="9" t="s">
        <v>1</v>
      </c>
      <c r="C10" s="9" t="s">
        <v>2</v>
      </c>
      <c r="D10" s="9" t="s">
        <v>3</v>
      </c>
      <c r="E10" s="9" t="s">
        <v>4</v>
      </c>
      <c r="F10" s="9" t="s">
        <v>5</v>
      </c>
      <c r="G10" s="9" t="s">
        <v>6</v>
      </c>
      <c r="H10" s="9" t="s">
        <v>7</v>
      </c>
      <c r="I10" s="9" t="s">
        <v>8</v>
      </c>
      <c r="J10" s="9" t="s">
        <v>9</v>
      </c>
      <c r="K10" s="9" t="s">
        <v>10</v>
      </c>
      <c r="L10" s="9" t="s">
        <v>11</v>
      </c>
      <c r="M10" s="25" t="s">
        <v>12</v>
      </c>
    </row>
    <row r="11" spans="1:13" ht="15.75" thickBot="1" x14ac:dyDescent="0.3">
      <c r="A11" s="10" t="s">
        <v>13</v>
      </c>
      <c r="B11" s="31"/>
      <c r="C11" s="30"/>
      <c r="D11" s="31">
        <v>9</v>
      </c>
      <c r="E11" s="30"/>
      <c r="F11" s="30"/>
      <c r="G11" s="85">
        <v>9</v>
      </c>
      <c r="H11" s="76"/>
      <c r="I11" s="76"/>
      <c r="J11" s="76">
        <v>9</v>
      </c>
      <c r="K11" s="76"/>
      <c r="L11" s="76"/>
      <c r="M11" s="76">
        <f>G11</f>
        <v>9</v>
      </c>
    </row>
    <row r="12" spans="1:13" ht="15.75" thickBot="1" x14ac:dyDescent="0.3">
      <c r="A12" s="10" t="s">
        <v>14</v>
      </c>
      <c r="B12" s="32"/>
      <c r="C12" s="4"/>
      <c r="D12" s="32">
        <v>9</v>
      </c>
      <c r="E12" s="4"/>
      <c r="F12" s="4"/>
      <c r="G12" s="82">
        <v>9</v>
      </c>
      <c r="H12" s="72"/>
      <c r="I12" s="72"/>
      <c r="J12" s="72">
        <v>9</v>
      </c>
      <c r="K12" s="72"/>
      <c r="L12" s="72"/>
      <c r="M12" s="72">
        <v>9</v>
      </c>
    </row>
    <row r="13" spans="1:13" ht="15.75" thickBot="1" x14ac:dyDescent="0.3">
      <c r="A13" s="10" t="s">
        <v>15</v>
      </c>
      <c r="B13" s="89"/>
      <c r="C13" s="60"/>
      <c r="D13" s="75">
        <f>D11/D12</f>
        <v>1</v>
      </c>
      <c r="E13" s="60"/>
      <c r="F13" s="60"/>
      <c r="G13" s="90">
        <f>G11/G12</f>
        <v>1</v>
      </c>
      <c r="H13" s="74"/>
      <c r="I13" s="74"/>
      <c r="J13" s="187">
        <f>J11/J12</f>
        <v>1</v>
      </c>
      <c r="K13" s="74"/>
      <c r="L13" s="74"/>
      <c r="M13" s="74">
        <f>M11/M12</f>
        <v>1</v>
      </c>
    </row>
    <row r="14" spans="1:13" x14ac:dyDescent="0.25">
      <c r="A14" s="6" t="str">
        <f>'Actividad 1.8.2'!A14</f>
        <v>Variables acumuladas</v>
      </c>
    </row>
  </sheetData>
  <mergeCells count="8">
    <mergeCell ref="A1:M1"/>
    <mergeCell ref="B2:M2"/>
    <mergeCell ref="B3:M3"/>
    <mergeCell ref="A5:A8"/>
    <mergeCell ref="C5:M5"/>
    <mergeCell ref="C6:M6"/>
    <mergeCell ref="C7:M7"/>
    <mergeCell ref="C8:M8"/>
  </mergeCells>
  <pageMargins left="0.25" right="0.25" top="0.75" bottom="0.75" header="0.3" footer="0.3"/>
  <pageSetup paperSize="9" scale="90" orientation="landscape" horizontalDpi="360" verticalDpi="36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15CD05-1AF7-4507-BA6D-CA4F9ED1CB82}">
  <dimension ref="A1:M14"/>
  <sheetViews>
    <sheetView zoomScaleNormal="100" workbookViewId="0">
      <selection activeCell="G19" sqref="G19"/>
    </sheetView>
  </sheetViews>
  <sheetFormatPr baseColWidth="10" defaultRowHeight="15" x14ac:dyDescent="0.25"/>
  <cols>
    <col min="1" max="1" width="17" style="6" bestFit="1" customWidth="1"/>
    <col min="2" max="2" width="15" style="6" customWidth="1"/>
    <col min="3" max="13" width="11.42578125" style="6"/>
  </cols>
  <sheetData>
    <row r="1" spans="1:13" ht="20.25" x14ac:dyDescent="0.25">
      <c r="A1" s="217" t="s">
        <v>143</v>
      </c>
      <c r="B1" s="218"/>
      <c r="C1" s="218"/>
      <c r="D1" s="218"/>
      <c r="E1" s="218"/>
      <c r="F1" s="218"/>
      <c r="G1" s="218"/>
      <c r="H1" s="218"/>
      <c r="I1" s="218"/>
      <c r="J1" s="218"/>
      <c r="K1" s="218"/>
      <c r="L1" s="218"/>
      <c r="M1" s="219"/>
    </row>
    <row r="2" spans="1:13" x14ac:dyDescent="0.25">
      <c r="A2" s="20" t="s">
        <v>16</v>
      </c>
      <c r="B2" s="220" t="s">
        <v>144</v>
      </c>
      <c r="C2" s="221"/>
      <c r="D2" s="221"/>
      <c r="E2" s="221"/>
      <c r="F2" s="221"/>
      <c r="G2" s="221"/>
      <c r="H2" s="221"/>
      <c r="I2" s="221"/>
      <c r="J2" s="221"/>
      <c r="K2" s="221"/>
      <c r="L2" s="221"/>
      <c r="M2" s="222"/>
    </row>
    <row r="3" spans="1:13" x14ac:dyDescent="0.25">
      <c r="A3" s="20" t="s">
        <v>19</v>
      </c>
      <c r="B3" s="223" t="s">
        <v>145</v>
      </c>
      <c r="C3" s="224"/>
      <c r="D3" s="224"/>
      <c r="E3" s="224"/>
      <c r="F3" s="224"/>
      <c r="G3" s="224"/>
      <c r="H3" s="224"/>
      <c r="I3" s="224"/>
      <c r="J3" s="224"/>
      <c r="K3" s="224"/>
      <c r="L3" s="224"/>
      <c r="M3" s="225"/>
    </row>
    <row r="4" spans="1:13" x14ac:dyDescent="0.25">
      <c r="A4" s="21"/>
      <c r="M4" s="22"/>
    </row>
    <row r="5" spans="1:13" x14ac:dyDescent="0.25">
      <c r="A5" s="226" t="s">
        <v>21</v>
      </c>
      <c r="B5" s="7" t="s">
        <v>22</v>
      </c>
      <c r="C5" s="223" t="s">
        <v>23</v>
      </c>
      <c r="D5" s="224"/>
      <c r="E5" s="224"/>
      <c r="F5" s="224"/>
      <c r="G5" s="224"/>
      <c r="H5" s="224"/>
      <c r="I5" s="224"/>
      <c r="J5" s="224"/>
      <c r="K5" s="224"/>
      <c r="L5" s="224"/>
      <c r="M5" s="225"/>
    </row>
    <row r="6" spans="1:13" x14ac:dyDescent="0.25">
      <c r="A6" s="227"/>
      <c r="B6" s="7" t="s">
        <v>24</v>
      </c>
      <c r="C6" s="220" t="s">
        <v>146</v>
      </c>
      <c r="D6" s="221"/>
      <c r="E6" s="221"/>
      <c r="F6" s="221"/>
      <c r="G6" s="221"/>
      <c r="H6" s="221"/>
      <c r="I6" s="221"/>
      <c r="J6" s="221"/>
      <c r="K6" s="221"/>
      <c r="L6" s="221"/>
      <c r="M6" s="222"/>
    </row>
    <row r="7" spans="1:13" x14ac:dyDescent="0.25">
      <c r="A7" s="227"/>
      <c r="B7" s="7" t="s">
        <v>26</v>
      </c>
      <c r="C7" s="220" t="s">
        <v>147</v>
      </c>
      <c r="D7" s="221"/>
      <c r="E7" s="221"/>
      <c r="F7" s="221"/>
      <c r="G7" s="221"/>
      <c r="H7" s="221"/>
      <c r="I7" s="221"/>
      <c r="J7" s="221"/>
      <c r="K7" s="221"/>
      <c r="L7" s="221"/>
      <c r="M7" s="222"/>
    </row>
    <row r="8" spans="1:13" ht="30" x14ac:dyDescent="0.25">
      <c r="A8" s="228"/>
      <c r="B8" s="7" t="s">
        <v>223</v>
      </c>
      <c r="C8" s="220" t="s">
        <v>222</v>
      </c>
      <c r="D8" s="221"/>
      <c r="E8" s="221"/>
      <c r="F8" s="221"/>
      <c r="G8" s="221"/>
      <c r="H8" s="221"/>
      <c r="I8" s="221"/>
      <c r="J8" s="221"/>
      <c r="K8" s="221"/>
      <c r="L8" s="221"/>
      <c r="M8" s="222"/>
    </row>
    <row r="9" spans="1:13" ht="15.75" thickBot="1" x14ac:dyDescent="0.3">
      <c r="A9" s="21"/>
      <c r="M9" s="22"/>
    </row>
    <row r="10" spans="1:13" ht="15.75" thickBot="1" x14ac:dyDescent="0.3">
      <c r="A10" s="8" t="s">
        <v>0</v>
      </c>
      <c r="B10" s="9" t="s">
        <v>1</v>
      </c>
      <c r="C10" s="9" t="s">
        <v>2</v>
      </c>
      <c r="D10" s="9" t="s">
        <v>3</v>
      </c>
      <c r="E10" s="9" t="s">
        <v>4</v>
      </c>
      <c r="F10" s="9" t="s">
        <v>5</v>
      </c>
      <c r="G10" s="9" t="s">
        <v>6</v>
      </c>
      <c r="H10" s="9" t="s">
        <v>7</v>
      </c>
      <c r="I10" s="9" t="s">
        <v>8</v>
      </c>
      <c r="J10" s="9" t="s">
        <v>9</v>
      </c>
      <c r="K10" s="9" t="s">
        <v>10</v>
      </c>
      <c r="L10" s="9" t="s">
        <v>11</v>
      </c>
      <c r="M10" s="25" t="s">
        <v>12</v>
      </c>
    </row>
    <row r="11" spans="1:13" ht="15.75" thickBot="1" x14ac:dyDescent="0.3">
      <c r="A11" s="10" t="s">
        <v>13</v>
      </c>
      <c r="B11" s="31"/>
      <c r="C11" s="30"/>
      <c r="D11" s="30">
        <v>57</v>
      </c>
      <c r="E11" s="30"/>
      <c r="F11" s="30"/>
      <c r="G11" s="85">
        <v>57</v>
      </c>
      <c r="H11" s="76"/>
      <c r="I11" s="76"/>
      <c r="J11" s="76">
        <v>26</v>
      </c>
      <c r="K11" s="76"/>
      <c r="L11" s="76"/>
      <c r="M11" s="76">
        <f>G11</f>
        <v>57</v>
      </c>
    </row>
    <row r="12" spans="1:13" ht="15.75" thickBot="1" x14ac:dyDescent="0.3">
      <c r="A12" s="10" t="s">
        <v>14</v>
      </c>
      <c r="B12" s="32"/>
      <c r="C12" s="4"/>
      <c r="D12" s="4">
        <v>67</v>
      </c>
      <c r="E12" s="4"/>
      <c r="F12" s="4"/>
      <c r="G12" s="82">
        <v>67</v>
      </c>
      <c r="H12" s="72"/>
      <c r="I12" s="72"/>
      <c r="J12" s="72">
        <v>35</v>
      </c>
      <c r="K12" s="72"/>
      <c r="L12" s="72"/>
      <c r="M12" s="72">
        <v>35</v>
      </c>
    </row>
    <row r="13" spans="1:13" ht="15.75" thickBot="1" x14ac:dyDescent="0.3">
      <c r="A13" s="10" t="s">
        <v>15</v>
      </c>
      <c r="B13" s="32"/>
      <c r="C13" s="4"/>
      <c r="D13" s="88">
        <f>D11/D12</f>
        <v>0.85074626865671643</v>
      </c>
      <c r="E13" s="4"/>
      <c r="F13" s="4"/>
      <c r="G13" s="88">
        <f>G11/G12</f>
        <v>0.85074626865671643</v>
      </c>
      <c r="H13" s="72"/>
      <c r="I13" s="72"/>
      <c r="J13" s="210">
        <f>J11/J12</f>
        <v>0.74285714285714288</v>
      </c>
      <c r="K13" s="72"/>
      <c r="L13" s="72"/>
      <c r="M13" s="74">
        <f>M11/M12</f>
        <v>1.6285714285714286</v>
      </c>
    </row>
    <row r="14" spans="1:13" x14ac:dyDescent="0.25">
      <c r="A14" s="6" t="str">
        <f>'Actividad 1.8.2'!A14</f>
        <v>Variables acumuladas</v>
      </c>
    </row>
  </sheetData>
  <mergeCells count="8">
    <mergeCell ref="A1:M1"/>
    <mergeCell ref="B2:M2"/>
    <mergeCell ref="B3:M3"/>
    <mergeCell ref="A5:A8"/>
    <mergeCell ref="C5:M5"/>
    <mergeCell ref="C6:M6"/>
    <mergeCell ref="C7:M7"/>
    <mergeCell ref="C8:M8"/>
  </mergeCells>
  <pageMargins left="0.25" right="0.25" top="0.75" bottom="0.75" header="0.3" footer="0.3"/>
  <pageSetup paperSize="9" scale="90" orientation="landscape" horizontalDpi="360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147D0B-9E60-4709-AD0E-60D4DD392BA3}">
  <dimension ref="A1:N56"/>
  <sheetViews>
    <sheetView zoomScaleNormal="100" workbookViewId="0">
      <selection activeCell="N16" sqref="N16"/>
    </sheetView>
  </sheetViews>
  <sheetFormatPr baseColWidth="10" defaultRowHeight="15" x14ac:dyDescent="0.25"/>
  <cols>
    <col min="1" max="1" width="18.85546875" style="6" customWidth="1"/>
    <col min="2" max="2" width="13.85546875" style="6" bestFit="1" customWidth="1"/>
    <col min="3" max="3" width="10.5703125" style="6" bestFit="1" customWidth="1"/>
    <col min="4" max="4" width="13.140625" style="6" bestFit="1" customWidth="1"/>
    <col min="5" max="5" width="12.42578125" style="6" bestFit="1" customWidth="1"/>
    <col min="6" max="6" width="10.5703125" style="6" bestFit="1" customWidth="1"/>
    <col min="7" max="7" width="13.140625" style="6" bestFit="1" customWidth="1"/>
    <col min="8" max="8" width="12.42578125" style="6" bestFit="1" customWidth="1"/>
    <col min="9" max="9" width="11.5703125" style="6" bestFit="1" customWidth="1"/>
    <col min="10" max="10" width="13.140625" style="6" bestFit="1" customWidth="1"/>
    <col min="11" max="11" width="12.42578125" style="6" bestFit="1" customWidth="1"/>
    <col min="12" max="12" width="11.5703125" style="6" bestFit="1" customWidth="1"/>
    <col min="13" max="13" width="13.140625" style="6" bestFit="1" customWidth="1"/>
    <col min="14" max="14" width="12.28515625" bestFit="1" customWidth="1"/>
    <col min="15" max="15" width="6.42578125" bestFit="1" customWidth="1"/>
    <col min="16" max="16" width="13" bestFit="1" customWidth="1"/>
    <col min="17" max="17" width="12.28515625" bestFit="1" customWidth="1"/>
    <col min="18" max="18" width="6.42578125" bestFit="1" customWidth="1"/>
    <col min="19" max="19" width="13" bestFit="1" customWidth="1"/>
    <col min="20" max="20" width="12.28515625" bestFit="1" customWidth="1"/>
    <col min="21" max="21" width="6.42578125" bestFit="1" customWidth="1"/>
    <col min="22" max="22" width="13" bestFit="1" customWidth="1"/>
    <col min="23" max="23" width="12.28515625" bestFit="1" customWidth="1"/>
    <col min="24" max="24" width="6.42578125" bestFit="1" customWidth="1"/>
    <col min="25" max="25" width="13" bestFit="1" customWidth="1"/>
    <col min="26" max="26" width="12.28515625" bestFit="1" customWidth="1"/>
    <col min="27" max="27" width="6.42578125" bestFit="1" customWidth="1"/>
    <col min="28" max="28" width="13" bestFit="1" customWidth="1"/>
    <col min="29" max="29" width="12.28515625" bestFit="1" customWidth="1"/>
    <col min="30" max="30" width="6.42578125" bestFit="1" customWidth="1"/>
    <col min="31" max="31" width="13" bestFit="1" customWidth="1"/>
    <col min="32" max="32" width="12.28515625" bestFit="1" customWidth="1"/>
    <col min="33" max="33" width="6.42578125" bestFit="1" customWidth="1"/>
    <col min="34" max="34" width="13" bestFit="1" customWidth="1"/>
    <col min="35" max="35" width="12.28515625" bestFit="1" customWidth="1"/>
    <col min="36" max="36" width="6.42578125" bestFit="1" customWidth="1"/>
    <col min="37" max="37" width="13" bestFit="1" customWidth="1"/>
    <col min="38" max="38" width="13.140625" bestFit="1" customWidth="1"/>
    <col min="39" max="39" width="7.5703125" bestFit="1" customWidth="1"/>
    <col min="40" max="40" width="18.28515625" bestFit="1" customWidth="1"/>
  </cols>
  <sheetData>
    <row r="1" spans="1:14" ht="20.25" x14ac:dyDescent="0.25">
      <c r="A1" s="248" t="s">
        <v>46</v>
      </c>
      <c r="B1" s="249"/>
      <c r="C1" s="249"/>
      <c r="D1" s="249"/>
      <c r="E1" s="249"/>
      <c r="F1" s="249"/>
      <c r="G1" s="249"/>
      <c r="H1" s="249"/>
      <c r="I1" s="249"/>
      <c r="J1" s="249"/>
      <c r="K1" s="249"/>
      <c r="L1" s="249"/>
      <c r="M1" s="249"/>
      <c r="N1" s="250"/>
    </row>
    <row r="2" spans="1:14" ht="15" customHeight="1" x14ac:dyDescent="0.25">
      <c r="A2" s="20" t="s">
        <v>16</v>
      </c>
      <c r="B2" s="238" t="s">
        <v>217</v>
      </c>
      <c r="C2" s="238"/>
      <c r="D2" s="238"/>
      <c r="E2" s="238"/>
      <c r="F2" s="238"/>
      <c r="G2" s="238"/>
      <c r="H2" s="238"/>
      <c r="I2" s="238"/>
      <c r="J2" s="238"/>
      <c r="K2" s="238"/>
      <c r="L2" s="238"/>
      <c r="M2" s="238"/>
      <c r="N2" s="239"/>
    </row>
    <row r="3" spans="1:14" ht="15" customHeight="1" thickBot="1" x14ac:dyDescent="0.3">
      <c r="A3" s="141" t="s">
        <v>19</v>
      </c>
      <c r="B3" s="251" t="s">
        <v>216</v>
      </c>
      <c r="C3" s="251"/>
      <c r="D3" s="251"/>
      <c r="E3" s="251"/>
      <c r="F3" s="251"/>
      <c r="G3" s="251"/>
      <c r="H3" s="251"/>
      <c r="I3" s="251"/>
      <c r="J3" s="251"/>
      <c r="K3" s="251"/>
      <c r="L3" s="251"/>
      <c r="M3" s="251"/>
      <c r="N3" s="252"/>
    </row>
    <row r="4" spans="1:14" ht="15.75" thickBot="1" x14ac:dyDescent="0.3"/>
    <row r="5" spans="1:14" ht="19.5" customHeight="1" x14ac:dyDescent="0.25">
      <c r="A5" s="245" t="s">
        <v>21</v>
      </c>
      <c r="B5" s="142" t="s">
        <v>22</v>
      </c>
      <c r="C5" s="253"/>
      <c r="D5" s="253"/>
      <c r="E5" s="253"/>
      <c r="F5" s="253"/>
      <c r="G5" s="253"/>
      <c r="H5" s="253"/>
      <c r="I5" s="253"/>
      <c r="J5" s="253"/>
      <c r="K5" s="253"/>
      <c r="L5" s="253"/>
      <c r="M5" s="253"/>
      <c r="N5" s="254"/>
    </row>
    <row r="6" spans="1:14" ht="15" customHeight="1" x14ac:dyDescent="0.25">
      <c r="A6" s="246"/>
      <c r="B6" s="7" t="s">
        <v>24</v>
      </c>
      <c r="C6" s="238" t="s">
        <v>228</v>
      </c>
      <c r="D6" s="238"/>
      <c r="E6" s="238"/>
      <c r="F6" s="238"/>
      <c r="G6" s="238"/>
      <c r="H6" s="238"/>
      <c r="I6" s="238"/>
      <c r="J6" s="238"/>
      <c r="K6" s="238"/>
      <c r="L6" s="238"/>
      <c r="M6" s="238"/>
      <c r="N6" s="239"/>
    </row>
    <row r="7" spans="1:14" ht="15" customHeight="1" x14ac:dyDescent="0.25">
      <c r="A7" s="246"/>
      <c r="B7" s="7" t="s">
        <v>26</v>
      </c>
      <c r="C7" s="238" t="s">
        <v>229</v>
      </c>
      <c r="D7" s="238"/>
      <c r="E7" s="238"/>
      <c r="F7" s="238"/>
      <c r="G7" s="238"/>
      <c r="H7" s="238"/>
      <c r="I7" s="238"/>
      <c r="J7" s="238"/>
      <c r="K7" s="238"/>
      <c r="L7" s="238"/>
      <c r="M7" s="238"/>
      <c r="N7" s="239"/>
    </row>
    <row r="8" spans="1:14" ht="26.25" customHeight="1" thickBot="1" x14ac:dyDescent="0.3">
      <c r="A8" s="247"/>
      <c r="B8" s="143" t="s">
        <v>221</v>
      </c>
      <c r="C8" s="255" t="s">
        <v>227</v>
      </c>
      <c r="D8" s="255"/>
      <c r="E8" s="255"/>
      <c r="F8" s="255"/>
      <c r="G8" s="255"/>
      <c r="H8" s="255"/>
      <c r="I8" s="255"/>
      <c r="J8" s="255"/>
      <c r="K8" s="255"/>
      <c r="L8" s="255"/>
      <c r="M8" s="255"/>
      <c r="N8" s="256"/>
    </row>
    <row r="9" spans="1:14" ht="15.75" thickBot="1" x14ac:dyDescent="0.3">
      <c r="A9" s="243"/>
      <c r="B9" s="244"/>
      <c r="C9" s="244"/>
      <c r="D9" s="244"/>
      <c r="E9" s="244"/>
      <c r="F9" s="244"/>
      <c r="G9" s="244"/>
      <c r="H9" s="244"/>
      <c r="I9" s="244"/>
      <c r="J9" s="244"/>
      <c r="K9" s="244"/>
      <c r="L9" s="244"/>
      <c r="M9" s="244"/>
      <c r="N9" s="244"/>
    </row>
    <row r="10" spans="1:14" ht="29.25" thickBot="1" x14ac:dyDescent="0.3">
      <c r="A10" s="8" t="s">
        <v>0</v>
      </c>
      <c r="B10" s="9" t="s">
        <v>1</v>
      </c>
      <c r="C10" s="9" t="s">
        <v>2</v>
      </c>
      <c r="D10" s="9" t="s">
        <v>3</v>
      </c>
      <c r="E10" s="9" t="s">
        <v>4</v>
      </c>
      <c r="F10" s="9" t="s">
        <v>5</v>
      </c>
      <c r="G10" s="9" t="s">
        <v>6</v>
      </c>
      <c r="H10" s="9" t="s">
        <v>7</v>
      </c>
      <c r="I10" s="9" t="s">
        <v>8</v>
      </c>
      <c r="J10" s="9" t="s">
        <v>9</v>
      </c>
      <c r="K10" s="9" t="s">
        <v>10</v>
      </c>
      <c r="L10" s="9" t="s">
        <v>11</v>
      </c>
      <c r="M10" s="130" t="s">
        <v>12</v>
      </c>
      <c r="N10" s="135" t="s">
        <v>262</v>
      </c>
    </row>
    <row r="11" spans="1:14" ht="15.75" thickBot="1" x14ac:dyDescent="0.3">
      <c r="A11" s="10" t="s">
        <v>230</v>
      </c>
      <c r="B11" s="11">
        <f>SUM(B12:B14)</f>
        <v>0</v>
      </c>
      <c r="C11" s="11">
        <f>SUM(C12:C14)</f>
        <v>74</v>
      </c>
      <c r="D11" s="11">
        <f>SUM(D12:D14)</f>
        <v>291</v>
      </c>
      <c r="E11" s="104">
        <f>SUM(E12:E14)</f>
        <v>502</v>
      </c>
      <c r="F11" s="104">
        <f t="shared" ref="F11:K11" si="0">SUM(F12:F14)</f>
        <v>1087</v>
      </c>
      <c r="G11" s="104">
        <f t="shared" si="0"/>
        <v>1787</v>
      </c>
      <c r="H11" s="126">
        <f t="shared" si="0"/>
        <v>1787</v>
      </c>
      <c r="I11" s="126">
        <f t="shared" si="0"/>
        <v>1787</v>
      </c>
      <c r="J11" s="126">
        <f t="shared" si="0"/>
        <v>1787</v>
      </c>
      <c r="K11" s="126">
        <f t="shared" si="0"/>
        <v>1787</v>
      </c>
      <c r="L11" s="126">
        <f>SUM(L12:L14)</f>
        <v>1787</v>
      </c>
      <c r="M11" s="131">
        <f>SUM(M12:M14)</f>
        <v>1787</v>
      </c>
      <c r="N11" s="136">
        <f>G11</f>
        <v>1787</v>
      </c>
    </row>
    <row r="12" spans="1:14" ht="15.75" hidden="1" thickBot="1" x14ac:dyDescent="0.3">
      <c r="A12" s="12" t="s">
        <v>30</v>
      </c>
      <c r="B12" s="13">
        <f>Hoja1!B13</f>
        <v>0</v>
      </c>
      <c r="C12" s="13">
        <f>Hoja1!C13</f>
        <v>0</v>
      </c>
      <c r="D12" s="13">
        <f>Hoja1!D13</f>
        <v>0</v>
      </c>
      <c r="E12" s="111">
        <f>Hoja1!E13</f>
        <v>0</v>
      </c>
      <c r="F12" s="111">
        <f>Hoja1!F13</f>
        <v>0</v>
      </c>
      <c r="G12" s="111">
        <f>Hoja1!G13</f>
        <v>0</v>
      </c>
      <c r="H12" s="127">
        <f>Hoja1!H13</f>
        <v>0</v>
      </c>
      <c r="I12" s="127">
        <f>Hoja1!I13</f>
        <v>0</v>
      </c>
      <c r="J12" s="127">
        <f>Hoja1!J13</f>
        <v>0</v>
      </c>
      <c r="K12" s="127">
        <f>Hoja1!K13</f>
        <v>0</v>
      </c>
      <c r="L12" s="127">
        <f>Hoja1!L13</f>
        <v>0</v>
      </c>
      <c r="M12" s="132">
        <f>Hoja1!M13</f>
        <v>0</v>
      </c>
      <c r="N12" s="137"/>
    </row>
    <row r="13" spans="1:14" ht="15.75" hidden="1" thickBot="1" x14ac:dyDescent="0.3">
      <c r="A13" s="12" t="s">
        <v>31</v>
      </c>
      <c r="B13" s="13">
        <f>Hoja1!B14</f>
        <v>0</v>
      </c>
      <c r="C13" s="13">
        <f>Hoja1!C14</f>
        <v>74</v>
      </c>
      <c r="D13" s="13">
        <f>Hoja1!D14</f>
        <v>74</v>
      </c>
      <c r="E13" s="111">
        <f>Hoja1!E14</f>
        <v>104</v>
      </c>
      <c r="F13" s="111">
        <f>Hoja1!F14</f>
        <v>154</v>
      </c>
      <c r="G13" s="111">
        <f>Hoja1!G14</f>
        <v>260</v>
      </c>
      <c r="H13" s="127">
        <f>Hoja1!H14</f>
        <v>260</v>
      </c>
      <c r="I13" s="127">
        <f>Hoja1!I14</f>
        <v>260</v>
      </c>
      <c r="J13" s="127">
        <f>Hoja1!J14</f>
        <v>260</v>
      </c>
      <c r="K13" s="127">
        <f>Hoja1!K14</f>
        <v>260</v>
      </c>
      <c r="L13" s="127">
        <f>Hoja1!L14</f>
        <v>260</v>
      </c>
      <c r="M13" s="132">
        <f>Hoja1!M14</f>
        <v>260</v>
      </c>
      <c r="N13" s="137"/>
    </row>
    <row r="14" spans="1:14" ht="15.75" hidden="1" thickBot="1" x14ac:dyDescent="0.3">
      <c r="A14" s="12" t="s">
        <v>32</v>
      </c>
      <c r="B14" s="13">
        <f>Hoja1!B15</f>
        <v>0</v>
      </c>
      <c r="C14" s="13">
        <f>Hoja1!C15</f>
        <v>0</v>
      </c>
      <c r="D14" s="13">
        <f>Hoja1!D15</f>
        <v>217</v>
      </c>
      <c r="E14" s="111">
        <f>Hoja1!E15</f>
        <v>398</v>
      </c>
      <c r="F14" s="111">
        <f>Hoja1!F15</f>
        <v>933</v>
      </c>
      <c r="G14" s="111">
        <f>Hoja1!G15</f>
        <v>1527</v>
      </c>
      <c r="H14" s="127">
        <f>Hoja1!H15</f>
        <v>1527</v>
      </c>
      <c r="I14" s="127">
        <f>Hoja1!I15</f>
        <v>1527</v>
      </c>
      <c r="J14" s="127">
        <f>Hoja1!J15</f>
        <v>1527</v>
      </c>
      <c r="K14" s="127">
        <f>Hoja1!K15</f>
        <v>1527</v>
      </c>
      <c r="L14" s="127">
        <f>Hoja1!L15</f>
        <v>1527</v>
      </c>
      <c r="M14" s="132">
        <f>Hoja1!M15</f>
        <v>1527</v>
      </c>
      <c r="N14" s="137"/>
    </row>
    <row r="15" spans="1:14" ht="15.75" thickBot="1" x14ac:dyDescent="0.3">
      <c r="A15" s="10" t="s">
        <v>231</v>
      </c>
      <c r="B15" s="62">
        <f>Hoja1!B16</f>
        <v>191.66666666666666</v>
      </c>
      <c r="C15" s="62">
        <f>Hoja1!C16</f>
        <v>375</v>
      </c>
      <c r="D15" s="62">
        <f>Hoja1!D16</f>
        <v>558.33333333333337</v>
      </c>
      <c r="E15" s="106">
        <f>Hoja1!E16</f>
        <v>741.66666666666674</v>
      </c>
      <c r="F15" s="106">
        <f>Hoja1!F16</f>
        <v>925.00000000000011</v>
      </c>
      <c r="G15" s="106">
        <f>Hoja1!G16</f>
        <v>1108.3333333333335</v>
      </c>
      <c r="H15" s="128">
        <f>Hoja1!H16</f>
        <v>1291.6666666666667</v>
      </c>
      <c r="I15" s="128">
        <f>Hoja1!I16</f>
        <v>1475</v>
      </c>
      <c r="J15" s="128">
        <f>Hoja1!J16</f>
        <v>1658.3333333333333</v>
      </c>
      <c r="K15" s="128">
        <f>Hoja1!K16</f>
        <v>1841.6666666666665</v>
      </c>
      <c r="L15" s="128">
        <f>Hoja1!L16</f>
        <v>2024.9999999999998</v>
      </c>
      <c r="M15" s="133">
        <f>Hoja1!M16</f>
        <v>2300</v>
      </c>
      <c r="N15" s="138">
        <f>M15</f>
        <v>2300</v>
      </c>
    </row>
    <row r="16" spans="1:14" ht="15.75" thickBot="1" x14ac:dyDescent="0.3">
      <c r="A16" s="10" t="s">
        <v>15</v>
      </c>
      <c r="B16" s="68">
        <f>Hoja1!B17</f>
        <v>0</v>
      </c>
      <c r="C16" s="68">
        <f>Hoja1!C17</f>
        <v>0.19733333333333333</v>
      </c>
      <c r="D16" s="68">
        <f>Hoja1!D17</f>
        <v>0.52119402985074625</v>
      </c>
      <c r="E16" s="107">
        <f>Hoja1!E17</f>
        <v>0.67685393258426962</v>
      </c>
      <c r="F16" s="107">
        <f>Hoja1!F17</f>
        <v>1.1751351351351349</v>
      </c>
      <c r="G16" s="107">
        <f>Hoja1!G17</f>
        <v>1.6123308270676691</v>
      </c>
      <c r="H16" s="129">
        <f>Hoja1!H17</f>
        <v>1.3834838709677419</v>
      </c>
      <c r="I16" s="129">
        <f>Hoja1!I17</f>
        <v>1.2115254237288136</v>
      </c>
      <c r="J16" s="129">
        <f>Hoja1!J17</f>
        <v>1.0775879396984924</v>
      </c>
      <c r="K16" s="129">
        <f>Hoja1!K17</f>
        <v>0.97031674208144802</v>
      </c>
      <c r="L16" s="129">
        <f>Hoja1!L17</f>
        <v>0.88246913580246922</v>
      </c>
      <c r="M16" s="134">
        <f>Hoja1!M17</f>
        <v>0.77695652173913043</v>
      </c>
      <c r="N16" s="139">
        <f>N11/N15</f>
        <v>0.77695652173913043</v>
      </c>
    </row>
    <row r="17" spans="1:1" hidden="1" x14ac:dyDescent="0.25"/>
    <row r="18" spans="1:1" x14ac:dyDescent="0.25">
      <c r="A18" s="103" t="s">
        <v>257</v>
      </c>
    </row>
    <row r="21" spans="1:1" ht="15.75" customHeight="1" x14ac:dyDescent="0.25"/>
    <row r="22" spans="1:1" ht="15.75" customHeight="1" x14ac:dyDescent="0.25"/>
    <row r="23" spans="1:1" ht="15.75" customHeight="1" x14ac:dyDescent="0.25"/>
    <row r="24" spans="1:1" ht="15.75" customHeight="1" x14ac:dyDescent="0.25"/>
    <row r="25" spans="1:1" ht="15.75" customHeight="1" x14ac:dyDescent="0.25"/>
    <row r="26" spans="1:1" ht="15.75" customHeight="1" x14ac:dyDescent="0.25"/>
    <row r="27" spans="1:1" ht="15.75" customHeight="1" x14ac:dyDescent="0.25"/>
    <row r="28" spans="1:1" ht="15.75" customHeight="1" x14ac:dyDescent="0.25"/>
    <row r="29" spans="1:1" ht="15.75" customHeight="1" x14ac:dyDescent="0.25"/>
    <row r="30" spans="1:1" ht="15.75" customHeight="1" x14ac:dyDescent="0.25"/>
    <row r="31" spans="1:1" ht="15.75" customHeight="1" x14ac:dyDescent="0.25"/>
    <row r="32" spans="1:1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</sheetData>
  <mergeCells count="9">
    <mergeCell ref="A9:N9"/>
    <mergeCell ref="A5:A8"/>
    <mergeCell ref="A1:N1"/>
    <mergeCell ref="B2:N2"/>
    <mergeCell ref="B3:N3"/>
    <mergeCell ref="C5:N5"/>
    <mergeCell ref="C6:N6"/>
    <mergeCell ref="C7:N7"/>
    <mergeCell ref="C8:N8"/>
  </mergeCells>
  <pageMargins left="0.25" right="0.25" top="0.75" bottom="0.75" header="0.3" footer="0.3"/>
  <pageSetup paperSize="9" scale="80" orientation="landscape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E73798-A663-41B5-B534-DADED40776F9}">
  <dimension ref="A1:M14"/>
  <sheetViews>
    <sheetView zoomScaleNormal="100" workbookViewId="0">
      <selection activeCell="D16" sqref="D16"/>
    </sheetView>
  </sheetViews>
  <sheetFormatPr baseColWidth="10" defaultRowHeight="15" x14ac:dyDescent="0.25"/>
  <cols>
    <col min="1" max="1" width="17" style="6" bestFit="1" customWidth="1"/>
    <col min="2" max="2" width="15" style="6" customWidth="1"/>
    <col min="3" max="13" width="11.42578125" style="6"/>
  </cols>
  <sheetData>
    <row r="1" spans="1:13" ht="20.25" x14ac:dyDescent="0.25">
      <c r="A1" s="217" t="s">
        <v>148</v>
      </c>
      <c r="B1" s="218"/>
      <c r="C1" s="218"/>
      <c r="D1" s="218"/>
      <c r="E1" s="218"/>
      <c r="F1" s="218"/>
      <c r="G1" s="218"/>
      <c r="H1" s="218"/>
      <c r="I1" s="218"/>
      <c r="J1" s="218"/>
      <c r="K1" s="218"/>
      <c r="L1" s="218"/>
      <c r="M1" s="219"/>
    </row>
    <row r="2" spans="1:13" x14ac:dyDescent="0.25">
      <c r="A2" s="20" t="s">
        <v>16</v>
      </c>
      <c r="B2" s="220" t="s">
        <v>149</v>
      </c>
      <c r="C2" s="221"/>
      <c r="D2" s="221"/>
      <c r="E2" s="221"/>
      <c r="F2" s="221"/>
      <c r="G2" s="221"/>
      <c r="H2" s="221"/>
      <c r="I2" s="221"/>
      <c r="J2" s="221"/>
      <c r="K2" s="221"/>
      <c r="L2" s="221"/>
      <c r="M2" s="222"/>
    </row>
    <row r="3" spans="1:13" x14ac:dyDescent="0.25">
      <c r="A3" s="20" t="s">
        <v>19</v>
      </c>
      <c r="B3" s="223" t="s">
        <v>150</v>
      </c>
      <c r="C3" s="224"/>
      <c r="D3" s="224"/>
      <c r="E3" s="224"/>
      <c r="F3" s="224"/>
      <c r="G3" s="224"/>
      <c r="H3" s="224"/>
      <c r="I3" s="224"/>
      <c r="J3" s="224"/>
      <c r="K3" s="224"/>
      <c r="L3" s="224"/>
      <c r="M3" s="225"/>
    </row>
    <row r="4" spans="1:13" x14ac:dyDescent="0.25">
      <c r="A4" s="21"/>
      <c r="M4" s="22"/>
    </row>
    <row r="5" spans="1:13" x14ac:dyDescent="0.25">
      <c r="A5" s="226" t="s">
        <v>21</v>
      </c>
      <c r="B5" s="7" t="s">
        <v>22</v>
      </c>
      <c r="C5" s="223" t="s">
        <v>23</v>
      </c>
      <c r="D5" s="224"/>
      <c r="E5" s="224"/>
      <c r="F5" s="224"/>
      <c r="G5" s="224"/>
      <c r="H5" s="224"/>
      <c r="I5" s="224"/>
      <c r="J5" s="224"/>
      <c r="K5" s="224"/>
      <c r="L5" s="224"/>
      <c r="M5" s="225"/>
    </row>
    <row r="6" spans="1:13" x14ac:dyDescent="0.25">
      <c r="A6" s="227"/>
      <c r="B6" s="7" t="s">
        <v>24</v>
      </c>
      <c r="C6" s="220" t="s">
        <v>151</v>
      </c>
      <c r="D6" s="221"/>
      <c r="E6" s="221"/>
      <c r="F6" s="221"/>
      <c r="G6" s="221"/>
      <c r="H6" s="221"/>
      <c r="I6" s="221"/>
      <c r="J6" s="221"/>
      <c r="K6" s="221"/>
      <c r="L6" s="221"/>
      <c r="M6" s="222"/>
    </row>
    <row r="7" spans="1:13" x14ac:dyDescent="0.25">
      <c r="A7" s="227"/>
      <c r="B7" s="7" t="s">
        <v>26</v>
      </c>
      <c r="C7" s="220" t="s">
        <v>152</v>
      </c>
      <c r="D7" s="221"/>
      <c r="E7" s="221"/>
      <c r="F7" s="221"/>
      <c r="G7" s="221"/>
      <c r="H7" s="221"/>
      <c r="I7" s="221"/>
      <c r="J7" s="221"/>
      <c r="K7" s="221"/>
      <c r="L7" s="221"/>
      <c r="M7" s="222"/>
    </row>
    <row r="8" spans="1:13" ht="30" x14ac:dyDescent="0.25">
      <c r="A8" s="228"/>
      <c r="B8" s="7" t="s">
        <v>223</v>
      </c>
      <c r="C8" s="220" t="s">
        <v>222</v>
      </c>
      <c r="D8" s="221"/>
      <c r="E8" s="221"/>
      <c r="F8" s="221"/>
      <c r="G8" s="221"/>
      <c r="H8" s="221"/>
      <c r="I8" s="221"/>
      <c r="J8" s="221"/>
      <c r="K8" s="221"/>
      <c r="L8" s="221"/>
      <c r="M8" s="222"/>
    </row>
    <row r="9" spans="1:13" ht="15.75" thickBot="1" x14ac:dyDescent="0.3">
      <c r="A9" s="21"/>
      <c r="M9" s="22"/>
    </row>
    <row r="10" spans="1:13" ht="15.75" thickBot="1" x14ac:dyDescent="0.3">
      <c r="A10" s="8" t="s">
        <v>0</v>
      </c>
      <c r="B10" s="9" t="s">
        <v>1</v>
      </c>
      <c r="C10" s="9" t="s">
        <v>2</v>
      </c>
      <c r="D10" s="9" t="s">
        <v>3</v>
      </c>
      <c r="E10" s="9" t="s">
        <v>4</v>
      </c>
      <c r="F10" s="9" t="s">
        <v>5</v>
      </c>
      <c r="G10" s="9" t="s">
        <v>6</v>
      </c>
      <c r="H10" s="9" t="s">
        <v>7</v>
      </c>
      <c r="I10" s="9" t="s">
        <v>8</v>
      </c>
      <c r="J10" s="9" t="s">
        <v>9</v>
      </c>
      <c r="K10" s="9" t="s">
        <v>10</v>
      </c>
      <c r="L10" s="9" t="s">
        <v>11</v>
      </c>
      <c r="M10" s="25" t="s">
        <v>12</v>
      </c>
    </row>
    <row r="11" spans="1:13" ht="15.75" thickBot="1" x14ac:dyDescent="0.3">
      <c r="A11" s="10" t="s">
        <v>13</v>
      </c>
      <c r="B11" s="31"/>
      <c r="C11" s="30"/>
      <c r="D11" s="30">
        <v>2</v>
      </c>
      <c r="E11" s="30"/>
      <c r="F11" s="30"/>
      <c r="G11" s="85">
        <v>2</v>
      </c>
      <c r="H11" s="76"/>
      <c r="I11" s="76"/>
      <c r="J11" s="76">
        <v>2</v>
      </c>
      <c r="K11" s="76"/>
      <c r="L11" s="76"/>
      <c r="M11" s="76">
        <v>2</v>
      </c>
    </row>
    <row r="12" spans="1:13" ht="15.75" thickBot="1" x14ac:dyDescent="0.3">
      <c r="A12" s="10" t="s">
        <v>14</v>
      </c>
      <c r="B12" s="32"/>
      <c r="C12" s="4"/>
      <c r="D12" s="4">
        <v>2</v>
      </c>
      <c r="E12" s="4"/>
      <c r="F12" s="4"/>
      <c r="G12" s="82">
        <v>2</v>
      </c>
      <c r="H12" s="72"/>
      <c r="I12" s="72"/>
      <c r="J12" s="72">
        <v>2</v>
      </c>
      <c r="K12" s="72"/>
      <c r="L12" s="72"/>
      <c r="M12" s="72">
        <v>2</v>
      </c>
    </row>
    <row r="13" spans="1:13" ht="15.75" thickBot="1" x14ac:dyDescent="0.3">
      <c r="A13" s="10" t="s">
        <v>15</v>
      </c>
      <c r="B13" s="32"/>
      <c r="C13" s="4"/>
      <c r="D13" s="88">
        <v>1</v>
      </c>
      <c r="E13" s="60"/>
      <c r="F13" s="60"/>
      <c r="G13" s="87">
        <v>1</v>
      </c>
      <c r="H13" s="74"/>
      <c r="I13" s="74"/>
      <c r="J13" s="74">
        <v>1</v>
      </c>
      <c r="K13" s="74"/>
      <c r="L13" s="74"/>
      <c r="M13" s="74">
        <v>1</v>
      </c>
    </row>
    <row r="14" spans="1:13" x14ac:dyDescent="0.25">
      <c r="A14" s="6" t="str">
        <f>'Actividad 1.8.2'!A14</f>
        <v>Variables acumuladas</v>
      </c>
    </row>
  </sheetData>
  <mergeCells count="8">
    <mergeCell ref="A1:M1"/>
    <mergeCell ref="B2:M2"/>
    <mergeCell ref="B3:M3"/>
    <mergeCell ref="A5:A8"/>
    <mergeCell ref="C5:M5"/>
    <mergeCell ref="C6:M6"/>
    <mergeCell ref="C7:M7"/>
    <mergeCell ref="C8:M8"/>
  </mergeCells>
  <pageMargins left="0.25" right="0.25" top="0.75" bottom="0.75" header="0.3" footer="0.3"/>
  <pageSetup paperSize="9" scale="90" orientation="landscape" horizontalDpi="360" verticalDpi="36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EFC2F8-F539-44DE-8B44-1F7177304819}">
  <dimension ref="A1:M14"/>
  <sheetViews>
    <sheetView zoomScaleNormal="100" workbookViewId="0">
      <selection activeCell="C14" sqref="C14"/>
    </sheetView>
  </sheetViews>
  <sheetFormatPr baseColWidth="10" defaultRowHeight="15" x14ac:dyDescent="0.25"/>
  <cols>
    <col min="1" max="1" width="17" style="6" bestFit="1" customWidth="1"/>
    <col min="2" max="2" width="15" style="6" customWidth="1"/>
    <col min="3" max="13" width="11.42578125" style="6"/>
  </cols>
  <sheetData>
    <row r="1" spans="1:13" ht="20.25" x14ac:dyDescent="0.25">
      <c r="A1" s="217" t="s">
        <v>157</v>
      </c>
      <c r="B1" s="218"/>
      <c r="C1" s="218"/>
      <c r="D1" s="218"/>
      <c r="E1" s="218"/>
      <c r="F1" s="218"/>
      <c r="G1" s="218"/>
      <c r="H1" s="218"/>
      <c r="I1" s="218"/>
      <c r="J1" s="218"/>
      <c r="K1" s="218"/>
      <c r="L1" s="218"/>
      <c r="M1" s="219"/>
    </row>
    <row r="2" spans="1:13" x14ac:dyDescent="0.25">
      <c r="A2" s="20" t="s">
        <v>16</v>
      </c>
      <c r="B2" s="220" t="s">
        <v>153</v>
      </c>
      <c r="C2" s="221"/>
      <c r="D2" s="221"/>
      <c r="E2" s="221"/>
      <c r="F2" s="221"/>
      <c r="G2" s="221"/>
      <c r="H2" s="221"/>
      <c r="I2" s="221"/>
      <c r="J2" s="221"/>
      <c r="K2" s="221"/>
      <c r="L2" s="221"/>
      <c r="M2" s="222"/>
    </row>
    <row r="3" spans="1:13" x14ac:dyDescent="0.25">
      <c r="A3" s="20" t="s">
        <v>19</v>
      </c>
      <c r="B3" s="223" t="s">
        <v>154</v>
      </c>
      <c r="C3" s="224"/>
      <c r="D3" s="224"/>
      <c r="E3" s="224"/>
      <c r="F3" s="224"/>
      <c r="G3" s="224"/>
      <c r="H3" s="224"/>
      <c r="I3" s="224"/>
      <c r="J3" s="224"/>
      <c r="K3" s="224"/>
      <c r="L3" s="224"/>
      <c r="M3" s="225"/>
    </row>
    <row r="4" spans="1:13" x14ac:dyDescent="0.25">
      <c r="A4" s="21"/>
      <c r="M4" s="22"/>
    </row>
    <row r="5" spans="1:13" x14ac:dyDescent="0.25">
      <c r="A5" s="226" t="s">
        <v>21</v>
      </c>
      <c r="B5" s="7" t="s">
        <v>22</v>
      </c>
      <c r="C5" s="223" t="s">
        <v>23</v>
      </c>
      <c r="D5" s="224"/>
      <c r="E5" s="224"/>
      <c r="F5" s="224"/>
      <c r="G5" s="224"/>
      <c r="H5" s="224"/>
      <c r="I5" s="224"/>
      <c r="J5" s="224"/>
      <c r="K5" s="224"/>
      <c r="L5" s="224"/>
      <c r="M5" s="225"/>
    </row>
    <row r="6" spans="1:13" x14ac:dyDescent="0.25">
      <c r="A6" s="227"/>
      <c r="B6" s="7" t="s">
        <v>24</v>
      </c>
      <c r="C6" s="220" t="s">
        <v>155</v>
      </c>
      <c r="D6" s="221"/>
      <c r="E6" s="221"/>
      <c r="F6" s="221"/>
      <c r="G6" s="221"/>
      <c r="H6" s="221"/>
      <c r="I6" s="221"/>
      <c r="J6" s="221"/>
      <c r="K6" s="221"/>
      <c r="L6" s="221"/>
      <c r="M6" s="222"/>
    </row>
    <row r="7" spans="1:13" x14ac:dyDescent="0.25">
      <c r="A7" s="227"/>
      <c r="B7" s="7" t="s">
        <v>26</v>
      </c>
      <c r="C7" s="220" t="s">
        <v>156</v>
      </c>
      <c r="D7" s="221"/>
      <c r="E7" s="221"/>
      <c r="F7" s="221"/>
      <c r="G7" s="221"/>
      <c r="H7" s="221"/>
      <c r="I7" s="221"/>
      <c r="J7" s="221"/>
      <c r="K7" s="221"/>
      <c r="L7" s="221"/>
      <c r="M7" s="222"/>
    </row>
    <row r="8" spans="1:13" ht="30" x14ac:dyDescent="0.25">
      <c r="A8" s="228"/>
      <c r="B8" s="7" t="s">
        <v>223</v>
      </c>
      <c r="C8" s="220" t="s">
        <v>222</v>
      </c>
      <c r="D8" s="221"/>
      <c r="E8" s="221"/>
      <c r="F8" s="221"/>
      <c r="G8" s="221"/>
      <c r="H8" s="221"/>
      <c r="I8" s="221"/>
      <c r="J8" s="221"/>
      <c r="K8" s="221"/>
      <c r="L8" s="221"/>
      <c r="M8" s="222"/>
    </row>
    <row r="9" spans="1:13" ht="15.75" thickBot="1" x14ac:dyDescent="0.3">
      <c r="A9" s="21"/>
      <c r="M9" s="22"/>
    </row>
    <row r="10" spans="1:13" ht="15.75" thickBot="1" x14ac:dyDescent="0.3">
      <c r="A10" s="8" t="s">
        <v>0</v>
      </c>
      <c r="B10" s="9" t="s">
        <v>1</v>
      </c>
      <c r="C10" s="9" t="s">
        <v>2</v>
      </c>
      <c r="D10" s="9" t="s">
        <v>3</v>
      </c>
      <c r="E10" s="9" t="s">
        <v>4</v>
      </c>
      <c r="F10" s="9" t="s">
        <v>5</v>
      </c>
      <c r="G10" s="9" t="s">
        <v>6</v>
      </c>
      <c r="H10" s="9" t="s">
        <v>7</v>
      </c>
      <c r="I10" s="9" t="s">
        <v>8</v>
      </c>
      <c r="J10" s="9" t="s">
        <v>9</v>
      </c>
      <c r="K10" s="9" t="s">
        <v>10</v>
      </c>
      <c r="L10" s="9" t="s">
        <v>11</v>
      </c>
      <c r="M10" s="25" t="s">
        <v>12</v>
      </c>
    </row>
    <row r="11" spans="1:13" ht="15.75" thickBot="1" x14ac:dyDescent="0.3">
      <c r="A11" s="10" t="s">
        <v>13</v>
      </c>
      <c r="B11" s="31"/>
      <c r="C11" s="30"/>
      <c r="D11" s="30">
        <v>1</v>
      </c>
      <c r="E11" s="30"/>
      <c r="F11" s="30"/>
      <c r="G11" s="85">
        <v>1</v>
      </c>
      <c r="H11" s="76"/>
      <c r="I11" s="76"/>
      <c r="J11" s="76">
        <v>2</v>
      </c>
      <c r="K11" s="76"/>
      <c r="L11" s="76"/>
      <c r="M11" s="76">
        <v>4</v>
      </c>
    </row>
    <row r="12" spans="1:13" ht="15.75" thickBot="1" x14ac:dyDescent="0.3">
      <c r="A12" s="10" t="s">
        <v>14</v>
      </c>
      <c r="B12" s="32"/>
      <c r="C12" s="4"/>
      <c r="D12" s="4">
        <v>4</v>
      </c>
      <c r="E12" s="4"/>
      <c r="F12" s="4"/>
      <c r="G12" s="82">
        <v>4</v>
      </c>
      <c r="H12" s="72"/>
      <c r="I12" s="72"/>
      <c r="J12" s="72">
        <v>4</v>
      </c>
      <c r="K12" s="72"/>
      <c r="L12" s="72"/>
      <c r="M12" s="72">
        <v>4</v>
      </c>
    </row>
    <row r="13" spans="1:13" ht="15.75" thickBot="1" x14ac:dyDescent="0.3">
      <c r="A13" s="10" t="s">
        <v>15</v>
      </c>
      <c r="B13" s="32"/>
      <c r="C13" s="4"/>
      <c r="D13" s="88">
        <f>D11/D12</f>
        <v>0.25</v>
      </c>
      <c r="E13" s="4"/>
      <c r="F13" s="4"/>
      <c r="G13" s="88">
        <f>G11/G12</f>
        <v>0.25</v>
      </c>
      <c r="H13" s="72"/>
      <c r="I13" s="72"/>
      <c r="J13" s="210">
        <f>J11/J12</f>
        <v>0.5</v>
      </c>
      <c r="K13" s="72"/>
      <c r="L13" s="72"/>
      <c r="M13" s="74">
        <f>M11/M12</f>
        <v>1</v>
      </c>
    </row>
    <row r="14" spans="1:13" x14ac:dyDescent="0.25">
      <c r="A14" s="6" t="str">
        <f>'Actividad 1.8.2'!A14</f>
        <v>Variables acumuladas</v>
      </c>
    </row>
  </sheetData>
  <mergeCells count="8">
    <mergeCell ref="A1:M1"/>
    <mergeCell ref="B2:M2"/>
    <mergeCell ref="B3:M3"/>
    <mergeCell ref="A5:A8"/>
    <mergeCell ref="C5:M5"/>
    <mergeCell ref="C6:M6"/>
    <mergeCell ref="C7:M7"/>
    <mergeCell ref="C8:M8"/>
  </mergeCells>
  <pageMargins left="0.25" right="0.25" top="0.75" bottom="0.75" header="0.3" footer="0.3"/>
  <pageSetup paperSize="9" scale="90" orientation="landscape" horizontalDpi="360" verticalDpi="36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D98856-D631-4B8B-A0C0-6B1F36D65C6A}">
  <dimension ref="A1:M14"/>
  <sheetViews>
    <sheetView zoomScaleNormal="100" workbookViewId="0">
      <selection activeCell="C17" sqref="C17"/>
    </sheetView>
  </sheetViews>
  <sheetFormatPr baseColWidth="10" defaultRowHeight="15" x14ac:dyDescent="0.25"/>
  <cols>
    <col min="1" max="1" width="17" style="6" bestFit="1" customWidth="1"/>
    <col min="2" max="2" width="15" style="6" customWidth="1"/>
    <col min="3" max="13" width="11.42578125" style="6"/>
  </cols>
  <sheetData>
    <row r="1" spans="1:13" ht="20.25" x14ac:dyDescent="0.25">
      <c r="A1" s="217" t="s">
        <v>158</v>
      </c>
      <c r="B1" s="218"/>
      <c r="C1" s="218"/>
      <c r="D1" s="218"/>
      <c r="E1" s="218"/>
      <c r="F1" s="218"/>
      <c r="G1" s="218"/>
      <c r="H1" s="218"/>
      <c r="I1" s="218"/>
      <c r="J1" s="218"/>
      <c r="K1" s="218"/>
      <c r="L1" s="218"/>
      <c r="M1" s="219"/>
    </row>
    <row r="2" spans="1:13" x14ac:dyDescent="0.25">
      <c r="A2" s="20" t="s">
        <v>16</v>
      </c>
      <c r="B2" s="220" t="s">
        <v>159</v>
      </c>
      <c r="C2" s="221"/>
      <c r="D2" s="221"/>
      <c r="E2" s="221"/>
      <c r="F2" s="221"/>
      <c r="G2" s="221"/>
      <c r="H2" s="221"/>
      <c r="I2" s="221"/>
      <c r="J2" s="221"/>
      <c r="K2" s="221"/>
      <c r="L2" s="221"/>
      <c r="M2" s="222"/>
    </row>
    <row r="3" spans="1:13" x14ac:dyDescent="0.25">
      <c r="A3" s="20" t="s">
        <v>19</v>
      </c>
      <c r="B3" s="223" t="s">
        <v>160</v>
      </c>
      <c r="C3" s="224"/>
      <c r="D3" s="224"/>
      <c r="E3" s="224"/>
      <c r="F3" s="224"/>
      <c r="G3" s="224"/>
      <c r="H3" s="224"/>
      <c r="I3" s="224"/>
      <c r="J3" s="224"/>
      <c r="K3" s="224"/>
      <c r="L3" s="224"/>
      <c r="M3" s="225"/>
    </row>
    <row r="4" spans="1:13" x14ac:dyDescent="0.25">
      <c r="A4" s="21"/>
      <c r="M4" s="22"/>
    </row>
    <row r="5" spans="1:13" x14ac:dyDescent="0.25">
      <c r="A5" s="226" t="s">
        <v>21</v>
      </c>
      <c r="B5" s="7" t="s">
        <v>22</v>
      </c>
      <c r="C5" s="223" t="s">
        <v>23</v>
      </c>
      <c r="D5" s="224"/>
      <c r="E5" s="224"/>
      <c r="F5" s="224"/>
      <c r="G5" s="224"/>
      <c r="H5" s="224"/>
      <c r="I5" s="224"/>
      <c r="J5" s="224"/>
      <c r="K5" s="224"/>
      <c r="L5" s="224"/>
      <c r="M5" s="225"/>
    </row>
    <row r="6" spans="1:13" x14ac:dyDescent="0.25">
      <c r="A6" s="227"/>
      <c r="B6" s="7" t="s">
        <v>24</v>
      </c>
      <c r="C6" s="220" t="s">
        <v>161</v>
      </c>
      <c r="D6" s="221"/>
      <c r="E6" s="221"/>
      <c r="F6" s="221"/>
      <c r="G6" s="221"/>
      <c r="H6" s="221"/>
      <c r="I6" s="221"/>
      <c r="J6" s="221"/>
      <c r="K6" s="221"/>
      <c r="L6" s="221"/>
      <c r="M6" s="222"/>
    </row>
    <row r="7" spans="1:13" x14ac:dyDescent="0.25">
      <c r="A7" s="227"/>
      <c r="B7" s="7" t="s">
        <v>26</v>
      </c>
      <c r="C7" s="220" t="s">
        <v>162</v>
      </c>
      <c r="D7" s="221"/>
      <c r="E7" s="221"/>
      <c r="F7" s="221"/>
      <c r="G7" s="221"/>
      <c r="H7" s="221"/>
      <c r="I7" s="221"/>
      <c r="J7" s="221"/>
      <c r="K7" s="221"/>
      <c r="L7" s="221"/>
      <c r="M7" s="222"/>
    </row>
    <row r="8" spans="1:13" ht="30" x14ac:dyDescent="0.25">
      <c r="A8" s="228"/>
      <c r="B8" s="7" t="s">
        <v>223</v>
      </c>
      <c r="C8" s="220" t="s">
        <v>222</v>
      </c>
      <c r="D8" s="221"/>
      <c r="E8" s="221"/>
      <c r="F8" s="221"/>
      <c r="G8" s="221"/>
      <c r="H8" s="221"/>
      <c r="I8" s="221"/>
      <c r="J8" s="221"/>
      <c r="K8" s="221"/>
      <c r="L8" s="221"/>
      <c r="M8" s="222"/>
    </row>
    <row r="9" spans="1:13" ht="15.75" thickBot="1" x14ac:dyDescent="0.3">
      <c r="A9" s="21"/>
      <c r="M9" s="22"/>
    </row>
    <row r="10" spans="1:13" ht="15.75" thickBot="1" x14ac:dyDescent="0.3">
      <c r="A10" s="8" t="s">
        <v>0</v>
      </c>
      <c r="B10" s="9" t="s">
        <v>1</v>
      </c>
      <c r="C10" s="9" t="s">
        <v>2</v>
      </c>
      <c r="D10" s="9" t="s">
        <v>3</v>
      </c>
      <c r="E10" s="9" t="s">
        <v>4</v>
      </c>
      <c r="F10" s="9" t="s">
        <v>5</v>
      </c>
      <c r="G10" s="9" t="s">
        <v>6</v>
      </c>
      <c r="H10" s="9" t="s">
        <v>7</v>
      </c>
      <c r="I10" s="9" t="s">
        <v>8</v>
      </c>
      <c r="J10" s="9" t="s">
        <v>9</v>
      </c>
      <c r="K10" s="9" t="s">
        <v>10</v>
      </c>
      <c r="L10" s="9" t="s">
        <v>11</v>
      </c>
      <c r="M10" s="25" t="s">
        <v>12</v>
      </c>
    </row>
    <row r="11" spans="1:13" ht="15.75" thickBot="1" x14ac:dyDescent="0.3">
      <c r="A11" s="10" t="s">
        <v>13</v>
      </c>
      <c r="B11" s="31"/>
      <c r="C11" s="30"/>
      <c r="D11" s="30">
        <v>5</v>
      </c>
      <c r="E11" s="30"/>
      <c r="F11" s="30"/>
      <c r="G11" s="85">
        <v>5</v>
      </c>
      <c r="H11" s="76"/>
      <c r="I11" s="76"/>
      <c r="J11" s="76">
        <v>5</v>
      </c>
      <c r="K11" s="76"/>
      <c r="L11" s="76"/>
      <c r="M11" s="76">
        <v>5</v>
      </c>
    </row>
    <row r="12" spans="1:13" ht="15.75" thickBot="1" x14ac:dyDescent="0.3">
      <c r="A12" s="10" t="s">
        <v>14</v>
      </c>
      <c r="B12" s="32"/>
      <c r="C12" s="4"/>
      <c r="D12" s="4">
        <v>5</v>
      </c>
      <c r="E12" s="4"/>
      <c r="F12" s="4"/>
      <c r="G12" s="82">
        <v>5</v>
      </c>
      <c r="H12" s="72"/>
      <c r="I12" s="72"/>
      <c r="J12" s="72">
        <v>5</v>
      </c>
      <c r="K12" s="72"/>
      <c r="L12" s="72"/>
      <c r="M12" s="72">
        <v>5</v>
      </c>
    </row>
    <row r="13" spans="1:13" ht="15.75" thickBot="1" x14ac:dyDescent="0.3">
      <c r="A13" s="10" t="s">
        <v>15</v>
      </c>
      <c r="B13" s="32"/>
      <c r="C13" s="4"/>
      <c r="D13" s="88">
        <f>D11/D12</f>
        <v>1</v>
      </c>
      <c r="E13" s="4"/>
      <c r="F13" s="4"/>
      <c r="G13" s="88">
        <f>G11/G12</f>
        <v>1</v>
      </c>
      <c r="H13" s="72"/>
      <c r="I13" s="72"/>
      <c r="J13" s="210">
        <f>J11/J12</f>
        <v>1</v>
      </c>
      <c r="K13" s="72"/>
      <c r="L13" s="72"/>
      <c r="M13" s="74">
        <f>M11/M12</f>
        <v>1</v>
      </c>
    </row>
    <row r="14" spans="1:13" x14ac:dyDescent="0.25">
      <c r="A14" s="6" t="str">
        <f>'Actividad 1.8.2'!A14</f>
        <v>Variables acumuladas</v>
      </c>
    </row>
  </sheetData>
  <mergeCells count="8">
    <mergeCell ref="A1:M1"/>
    <mergeCell ref="B2:M2"/>
    <mergeCell ref="B3:M3"/>
    <mergeCell ref="A5:A8"/>
    <mergeCell ref="C5:M5"/>
    <mergeCell ref="C6:M6"/>
    <mergeCell ref="C7:M7"/>
    <mergeCell ref="C8:M8"/>
  </mergeCells>
  <pageMargins left="0.25" right="0.25" top="0.75" bottom="0.75" header="0.3" footer="0.3"/>
  <pageSetup paperSize="9" scale="90" orientation="landscape" horizontalDpi="360" verticalDpi="360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E023AF-9CDB-4A25-93F0-017E32DD0083}">
  <dimension ref="A1:M14"/>
  <sheetViews>
    <sheetView zoomScaleNormal="100" workbookViewId="0">
      <selection activeCell="E15" sqref="E15"/>
    </sheetView>
  </sheetViews>
  <sheetFormatPr baseColWidth="10" defaultRowHeight="15" x14ac:dyDescent="0.25"/>
  <cols>
    <col min="1" max="1" width="17" style="6" bestFit="1" customWidth="1"/>
    <col min="2" max="2" width="15" style="6" customWidth="1"/>
    <col min="3" max="13" width="11.42578125" style="6"/>
  </cols>
  <sheetData>
    <row r="1" spans="1:13" ht="20.25" x14ac:dyDescent="0.25">
      <c r="A1" s="217" t="s">
        <v>163</v>
      </c>
      <c r="B1" s="218"/>
      <c r="C1" s="218"/>
      <c r="D1" s="218"/>
      <c r="E1" s="218"/>
      <c r="F1" s="218"/>
      <c r="G1" s="218"/>
      <c r="H1" s="218"/>
      <c r="I1" s="218"/>
      <c r="J1" s="218"/>
      <c r="K1" s="218"/>
      <c r="L1" s="218"/>
      <c r="M1" s="219"/>
    </row>
    <row r="2" spans="1:13" x14ac:dyDescent="0.25">
      <c r="A2" s="20" t="s">
        <v>16</v>
      </c>
      <c r="B2" s="220" t="s">
        <v>164</v>
      </c>
      <c r="C2" s="221"/>
      <c r="D2" s="221"/>
      <c r="E2" s="221"/>
      <c r="F2" s="221"/>
      <c r="G2" s="221"/>
      <c r="H2" s="221"/>
      <c r="I2" s="221"/>
      <c r="J2" s="221"/>
      <c r="K2" s="221"/>
      <c r="L2" s="221"/>
      <c r="M2" s="222"/>
    </row>
    <row r="3" spans="1:13" ht="28.5" customHeight="1" x14ac:dyDescent="0.25">
      <c r="A3" s="20" t="s">
        <v>19</v>
      </c>
      <c r="B3" s="223" t="s">
        <v>165</v>
      </c>
      <c r="C3" s="224"/>
      <c r="D3" s="224"/>
      <c r="E3" s="224"/>
      <c r="F3" s="224"/>
      <c r="G3" s="224"/>
      <c r="H3" s="224"/>
      <c r="I3" s="224"/>
      <c r="J3" s="224"/>
      <c r="K3" s="224"/>
      <c r="L3" s="224"/>
      <c r="M3" s="225"/>
    </row>
    <row r="4" spans="1:13" x14ac:dyDescent="0.25">
      <c r="A4" s="21"/>
      <c r="M4" s="22"/>
    </row>
    <row r="5" spans="1:13" x14ac:dyDescent="0.25">
      <c r="A5" s="226" t="s">
        <v>21</v>
      </c>
      <c r="B5" s="7" t="s">
        <v>22</v>
      </c>
      <c r="C5" s="223" t="s">
        <v>23</v>
      </c>
      <c r="D5" s="224"/>
      <c r="E5" s="224"/>
      <c r="F5" s="224"/>
      <c r="G5" s="224"/>
      <c r="H5" s="224"/>
      <c r="I5" s="224"/>
      <c r="J5" s="224"/>
      <c r="K5" s="224"/>
      <c r="L5" s="224"/>
      <c r="M5" s="225"/>
    </row>
    <row r="6" spans="1:13" x14ac:dyDescent="0.25">
      <c r="A6" s="227"/>
      <c r="B6" s="7" t="s">
        <v>24</v>
      </c>
      <c r="C6" s="220" t="s">
        <v>166</v>
      </c>
      <c r="D6" s="221"/>
      <c r="E6" s="221"/>
      <c r="F6" s="221"/>
      <c r="G6" s="221"/>
      <c r="H6" s="221"/>
      <c r="I6" s="221"/>
      <c r="J6" s="221"/>
      <c r="K6" s="221"/>
      <c r="L6" s="221"/>
      <c r="M6" s="222"/>
    </row>
    <row r="7" spans="1:13" x14ac:dyDescent="0.25">
      <c r="A7" s="227"/>
      <c r="B7" s="7" t="s">
        <v>26</v>
      </c>
      <c r="C7" s="220" t="s">
        <v>167</v>
      </c>
      <c r="D7" s="221"/>
      <c r="E7" s="221"/>
      <c r="F7" s="221"/>
      <c r="G7" s="221"/>
      <c r="H7" s="221"/>
      <c r="I7" s="221"/>
      <c r="J7" s="221"/>
      <c r="K7" s="221"/>
      <c r="L7" s="221"/>
      <c r="M7" s="222"/>
    </row>
    <row r="8" spans="1:13" ht="30" x14ac:dyDescent="0.25">
      <c r="A8" s="228"/>
      <c r="B8" s="7" t="s">
        <v>223</v>
      </c>
      <c r="C8" s="220" t="s">
        <v>222</v>
      </c>
      <c r="D8" s="221"/>
      <c r="E8" s="221"/>
      <c r="F8" s="221"/>
      <c r="G8" s="221"/>
      <c r="H8" s="221"/>
      <c r="I8" s="221"/>
      <c r="J8" s="221"/>
      <c r="K8" s="221"/>
      <c r="L8" s="221"/>
      <c r="M8" s="222"/>
    </row>
    <row r="9" spans="1:13" ht="15.75" thickBot="1" x14ac:dyDescent="0.3">
      <c r="A9" s="21"/>
      <c r="M9" s="22"/>
    </row>
    <row r="10" spans="1:13" ht="15.75" thickBot="1" x14ac:dyDescent="0.3">
      <c r="A10" s="8" t="s">
        <v>0</v>
      </c>
      <c r="B10" s="9" t="s">
        <v>1</v>
      </c>
      <c r="C10" s="9" t="s">
        <v>2</v>
      </c>
      <c r="D10" s="9" t="s">
        <v>3</v>
      </c>
      <c r="E10" s="9" t="s">
        <v>4</v>
      </c>
      <c r="F10" s="9" t="s">
        <v>5</v>
      </c>
      <c r="G10" s="9" t="s">
        <v>6</v>
      </c>
      <c r="H10" s="9" t="s">
        <v>7</v>
      </c>
      <c r="I10" s="9" t="s">
        <v>8</v>
      </c>
      <c r="J10" s="9" t="s">
        <v>9</v>
      </c>
      <c r="K10" s="9" t="s">
        <v>10</v>
      </c>
      <c r="L10" s="9" t="s">
        <v>11</v>
      </c>
      <c r="M10" s="25" t="s">
        <v>12</v>
      </c>
    </row>
    <row r="11" spans="1:13" ht="15.75" thickBot="1" x14ac:dyDescent="0.3">
      <c r="A11" s="10" t="s">
        <v>13</v>
      </c>
      <c r="B11" s="31"/>
      <c r="C11" s="30"/>
      <c r="D11" s="30">
        <v>5</v>
      </c>
      <c r="E11" s="30"/>
      <c r="F11" s="30"/>
      <c r="G11" s="85">
        <v>5</v>
      </c>
      <c r="H11" s="76"/>
      <c r="I11" s="76"/>
      <c r="J11" s="76">
        <v>4</v>
      </c>
      <c r="K11" s="76"/>
      <c r="L11" s="76"/>
      <c r="M11" s="76">
        <v>5</v>
      </c>
    </row>
    <row r="12" spans="1:13" ht="15.75" thickBot="1" x14ac:dyDescent="0.3">
      <c r="A12" s="10" t="s">
        <v>14</v>
      </c>
      <c r="B12" s="32"/>
      <c r="C12" s="4"/>
      <c r="D12" s="4">
        <v>5</v>
      </c>
      <c r="E12" s="4"/>
      <c r="F12" s="4"/>
      <c r="G12" s="82">
        <v>5</v>
      </c>
      <c r="H12" s="72"/>
      <c r="I12" s="72"/>
      <c r="J12" s="72">
        <v>5</v>
      </c>
      <c r="K12" s="72"/>
      <c r="L12" s="72"/>
      <c r="M12" s="72">
        <v>5</v>
      </c>
    </row>
    <row r="13" spans="1:13" ht="15.75" thickBot="1" x14ac:dyDescent="0.3">
      <c r="A13" s="10" t="s">
        <v>15</v>
      </c>
      <c r="B13" s="32"/>
      <c r="C13" s="4"/>
      <c r="D13" s="88">
        <f>D11/D12</f>
        <v>1</v>
      </c>
      <c r="E13" s="4"/>
      <c r="F13" s="4"/>
      <c r="G13" s="88">
        <f>G11/G12</f>
        <v>1</v>
      </c>
      <c r="H13" s="72"/>
      <c r="I13" s="72"/>
      <c r="J13" s="210">
        <f>J11/J12</f>
        <v>0.8</v>
      </c>
      <c r="K13" s="72"/>
      <c r="L13" s="72"/>
      <c r="M13" s="74">
        <f>M11/M12</f>
        <v>1</v>
      </c>
    </row>
    <row r="14" spans="1:13" x14ac:dyDescent="0.25">
      <c r="A14" s="6" t="str">
        <f>'Actividad 1.8.2'!A14</f>
        <v>Variables acumuladas</v>
      </c>
    </row>
  </sheetData>
  <mergeCells count="8">
    <mergeCell ref="A1:M1"/>
    <mergeCell ref="B2:M2"/>
    <mergeCell ref="B3:M3"/>
    <mergeCell ref="A5:A8"/>
    <mergeCell ref="C5:M5"/>
    <mergeCell ref="C6:M6"/>
    <mergeCell ref="C7:M7"/>
    <mergeCell ref="C8:M8"/>
  </mergeCells>
  <pageMargins left="0.25" right="0.25" top="0.75" bottom="0.75" header="0.3" footer="0.3"/>
  <pageSetup paperSize="9" scale="90" orientation="landscape" horizontalDpi="360" verticalDpi="36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4389A2-5545-4079-B98A-76ECE6580B11}">
  <dimension ref="A1:M30"/>
  <sheetViews>
    <sheetView zoomScaleNormal="100" workbookViewId="0">
      <selection activeCell="C37" sqref="C37"/>
    </sheetView>
  </sheetViews>
  <sheetFormatPr baseColWidth="10" defaultRowHeight="15" x14ac:dyDescent="0.25"/>
  <cols>
    <col min="1" max="1" width="17" style="6" bestFit="1" customWidth="1"/>
    <col min="2" max="2" width="15" style="6" customWidth="1"/>
    <col min="3" max="13" width="11.42578125" style="6"/>
  </cols>
  <sheetData>
    <row r="1" spans="1:13" ht="20.25" x14ac:dyDescent="0.25">
      <c r="A1" s="217" t="s">
        <v>171</v>
      </c>
      <c r="B1" s="218"/>
      <c r="C1" s="218"/>
      <c r="D1" s="218"/>
      <c r="E1" s="218"/>
      <c r="F1" s="218"/>
      <c r="G1" s="218"/>
      <c r="H1" s="218"/>
      <c r="I1" s="218"/>
      <c r="J1" s="218"/>
      <c r="K1" s="218"/>
      <c r="L1" s="218"/>
      <c r="M1" s="219"/>
    </row>
    <row r="2" spans="1:13" x14ac:dyDescent="0.25">
      <c r="A2" s="20" t="s">
        <v>16</v>
      </c>
      <c r="B2" s="220" t="s">
        <v>168</v>
      </c>
      <c r="C2" s="221"/>
      <c r="D2" s="221"/>
      <c r="E2" s="221"/>
      <c r="F2" s="221"/>
      <c r="G2" s="221"/>
      <c r="H2" s="221"/>
      <c r="I2" s="221"/>
      <c r="J2" s="221"/>
      <c r="K2" s="221"/>
      <c r="L2" s="221"/>
      <c r="M2" s="222"/>
    </row>
    <row r="3" spans="1:13" x14ac:dyDescent="0.25">
      <c r="A3" s="20" t="s">
        <v>19</v>
      </c>
      <c r="B3" s="223" t="s">
        <v>169</v>
      </c>
      <c r="C3" s="224"/>
      <c r="D3" s="224"/>
      <c r="E3" s="224"/>
      <c r="F3" s="224"/>
      <c r="G3" s="224"/>
      <c r="H3" s="224"/>
      <c r="I3" s="224"/>
      <c r="J3" s="224"/>
      <c r="K3" s="224"/>
      <c r="L3" s="224"/>
      <c r="M3" s="225"/>
    </row>
    <row r="4" spans="1:13" x14ac:dyDescent="0.25">
      <c r="A4" s="21"/>
      <c r="M4" s="22"/>
    </row>
    <row r="5" spans="1:13" x14ac:dyDescent="0.25">
      <c r="A5" s="226" t="s">
        <v>21</v>
      </c>
      <c r="B5" s="7" t="s">
        <v>22</v>
      </c>
      <c r="C5" s="223" t="s">
        <v>23</v>
      </c>
      <c r="D5" s="224"/>
      <c r="E5" s="224"/>
      <c r="F5" s="224"/>
      <c r="G5" s="224"/>
      <c r="H5" s="224"/>
      <c r="I5" s="224"/>
      <c r="J5" s="224"/>
      <c r="K5" s="224"/>
      <c r="L5" s="224"/>
      <c r="M5" s="225"/>
    </row>
    <row r="6" spans="1:13" x14ac:dyDescent="0.25">
      <c r="A6" s="227"/>
      <c r="B6" s="7" t="s">
        <v>24</v>
      </c>
      <c r="C6" s="220" t="s">
        <v>170</v>
      </c>
      <c r="D6" s="221"/>
      <c r="E6" s="221"/>
      <c r="F6" s="221"/>
      <c r="G6" s="221"/>
      <c r="H6" s="221"/>
      <c r="I6" s="221"/>
      <c r="J6" s="221"/>
      <c r="K6" s="221"/>
      <c r="L6" s="221"/>
      <c r="M6" s="222"/>
    </row>
    <row r="7" spans="1:13" x14ac:dyDescent="0.25">
      <c r="A7" s="227"/>
      <c r="B7" s="7" t="s">
        <v>26</v>
      </c>
      <c r="C7" s="220" t="s">
        <v>212</v>
      </c>
      <c r="D7" s="221"/>
      <c r="E7" s="221"/>
      <c r="F7" s="221"/>
      <c r="G7" s="221"/>
      <c r="H7" s="221"/>
      <c r="I7" s="221"/>
      <c r="J7" s="221"/>
      <c r="K7" s="221"/>
      <c r="L7" s="221"/>
      <c r="M7" s="222"/>
    </row>
    <row r="8" spans="1:13" ht="30" x14ac:dyDescent="0.25">
      <c r="A8" s="228"/>
      <c r="B8" s="7" t="s">
        <v>223</v>
      </c>
      <c r="C8" s="220" t="s">
        <v>222</v>
      </c>
      <c r="D8" s="221"/>
      <c r="E8" s="221"/>
      <c r="F8" s="221"/>
      <c r="G8" s="221"/>
      <c r="H8" s="221"/>
      <c r="I8" s="221"/>
      <c r="J8" s="221"/>
      <c r="K8" s="221"/>
      <c r="L8" s="221"/>
      <c r="M8" s="222"/>
    </row>
    <row r="9" spans="1:13" ht="15.75" thickBot="1" x14ac:dyDescent="0.3">
      <c r="A9" s="21"/>
      <c r="M9" s="22"/>
    </row>
    <row r="10" spans="1:13" ht="15.75" thickBot="1" x14ac:dyDescent="0.3">
      <c r="A10" s="8" t="s">
        <v>0</v>
      </c>
      <c r="B10" s="9" t="s">
        <v>1</v>
      </c>
      <c r="C10" s="9" t="s">
        <v>2</v>
      </c>
      <c r="D10" s="9" t="s">
        <v>3</v>
      </c>
      <c r="E10" s="9" t="s">
        <v>4</v>
      </c>
      <c r="F10" s="9" t="s">
        <v>5</v>
      </c>
      <c r="G10" s="9" t="s">
        <v>6</v>
      </c>
      <c r="H10" s="9" t="s">
        <v>7</v>
      </c>
      <c r="I10" s="9" t="s">
        <v>8</v>
      </c>
      <c r="J10" s="9" t="s">
        <v>9</v>
      </c>
      <c r="K10" s="9" t="s">
        <v>10</v>
      </c>
      <c r="L10" s="9" t="s">
        <v>11</v>
      </c>
      <c r="M10" s="25" t="s">
        <v>12</v>
      </c>
    </row>
    <row r="11" spans="1:13" ht="15.75" thickBot="1" x14ac:dyDescent="0.3">
      <c r="A11" s="10" t="s">
        <v>13</v>
      </c>
      <c r="B11" s="31"/>
      <c r="C11" s="30"/>
      <c r="D11" s="30">
        <v>342</v>
      </c>
      <c r="E11" s="30"/>
      <c r="F11" s="30"/>
      <c r="G11" s="92">
        <v>342</v>
      </c>
      <c r="H11" s="76"/>
      <c r="I11" s="76"/>
      <c r="J11" s="76">
        <v>290</v>
      </c>
      <c r="K11" s="76"/>
      <c r="L11" s="76"/>
      <c r="M11" s="76">
        <v>290</v>
      </c>
    </row>
    <row r="12" spans="1:13" ht="15.75" thickBot="1" x14ac:dyDescent="0.3">
      <c r="A12" s="10" t="s">
        <v>14</v>
      </c>
      <c r="B12" s="32"/>
      <c r="C12" s="4"/>
      <c r="D12" s="4">
        <v>513</v>
      </c>
      <c r="E12" s="4"/>
      <c r="F12" s="4"/>
      <c r="G12" s="93">
        <v>513</v>
      </c>
      <c r="H12" s="72"/>
      <c r="I12" s="72"/>
      <c r="J12" s="72">
        <v>569</v>
      </c>
      <c r="K12" s="72"/>
      <c r="L12" s="72"/>
      <c r="M12" s="72">
        <v>545</v>
      </c>
    </row>
    <row r="13" spans="1:13" ht="15.75" thickBot="1" x14ac:dyDescent="0.3">
      <c r="A13" s="10" t="s">
        <v>15</v>
      </c>
      <c r="B13" s="32"/>
      <c r="C13" s="4"/>
      <c r="D13" s="91">
        <f>D11/D12</f>
        <v>0.66666666666666663</v>
      </c>
      <c r="E13" s="4"/>
      <c r="F13" s="4"/>
      <c r="G13" s="91">
        <f>G11/G12</f>
        <v>0.66666666666666663</v>
      </c>
      <c r="H13" s="72"/>
      <c r="I13" s="72"/>
      <c r="J13" s="211">
        <f>J11/J12</f>
        <v>0.50966608084358522</v>
      </c>
      <c r="K13" s="72"/>
      <c r="L13" s="72"/>
      <c r="M13" s="211">
        <f>M11/M12</f>
        <v>0.5321100917431193</v>
      </c>
    </row>
    <row r="14" spans="1:13" x14ac:dyDescent="0.25">
      <c r="A14" s="6" t="str">
        <f>'Actividad 1.8.2'!A14</f>
        <v>Variables acumuladas</v>
      </c>
    </row>
    <row r="15" spans="1:13" hidden="1" x14ac:dyDescent="0.25"/>
    <row r="16" spans="1:13" ht="15.75" hidden="1" thickBot="1" x14ac:dyDescent="0.3"/>
    <row r="17" spans="1:13" ht="20.25" hidden="1" x14ac:dyDescent="0.25">
      <c r="A17" s="217" t="s">
        <v>171</v>
      </c>
      <c r="B17" s="218"/>
      <c r="C17" s="218"/>
      <c r="D17" s="218"/>
      <c r="E17" s="218"/>
      <c r="F17" s="218"/>
      <c r="G17" s="218"/>
      <c r="H17" s="218"/>
      <c r="I17" s="218"/>
      <c r="J17" s="218"/>
      <c r="K17" s="218"/>
      <c r="L17" s="218"/>
      <c r="M17" s="219"/>
    </row>
    <row r="18" spans="1:13" hidden="1" x14ac:dyDescent="0.25">
      <c r="A18" s="20" t="s">
        <v>16</v>
      </c>
      <c r="B18" s="220" t="s">
        <v>168</v>
      </c>
      <c r="C18" s="221"/>
      <c r="D18" s="221"/>
      <c r="E18" s="221"/>
      <c r="F18" s="221"/>
      <c r="G18" s="221"/>
      <c r="H18" s="221"/>
      <c r="I18" s="221"/>
      <c r="J18" s="221"/>
      <c r="K18" s="221"/>
      <c r="L18" s="221"/>
      <c r="M18" s="222"/>
    </row>
    <row r="19" spans="1:13" hidden="1" x14ac:dyDescent="0.25">
      <c r="A19" s="20" t="s">
        <v>19</v>
      </c>
      <c r="B19" s="223" t="s">
        <v>169</v>
      </c>
      <c r="C19" s="224"/>
      <c r="D19" s="224"/>
      <c r="E19" s="224"/>
      <c r="F19" s="224"/>
      <c r="G19" s="224"/>
      <c r="H19" s="224"/>
      <c r="I19" s="224"/>
      <c r="J19" s="224"/>
      <c r="K19" s="224"/>
      <c r="L19" s="224"/>
      <c r="M19" s="225"/>
    </row>
    <row r="20" spans="1:13" hidden="1" x14ac:dyDescent="0.25">
      <c r="A20" s="21"/>
      <c r="M20" s="22"/>
    </row>
    <row r="21" spans="1:13" hidden="1" x14ac:dyDescent="0.25">
      <c r="A21" s="226" t="s">
        <v>21</v>
      </c>
      <c r="B21" s="7" t="s">
        <v>22</v>
      </c>
      <c r="C21" s="223" t="s">
        <v>23</v>
      </c>
      <c r="D21" s="224"/>
      <c r="E21" s="224"/>
      <c r="F21" s="224"/>
      <c r="G21" s="224"/>
      <c r="H21" s="224"/>
      <c r="I21" s="224"/>
      <c r="J21" s="224"/>
      <c r="K21" s="224"/>
      <c r="L21" s="224"/>
      <c r="M21" s="225"/>
    </row>
    <row r="22" spans="1:13" hidden="1" x14ac:dyDescent="0.25">
      <c r="A22" s="227"/>
      <c r="B22" s="7" t="s">
        <v>24</v>
      </c>
      <c r="C22" s="220" t="s">
        <v>170</v>
      </c>
      <c r="D22" s="221"/>
      <c r="E22" s="221"/>
      <c r="F22" s="221"/>
      <c r="G22" s="221"/>
      <c r="H22" s="221"/>
      <c r="I22" s="221"/>
      <c r="J22" s="221"/>
      <c r="K22" s="221"/>
      <c r="L22" s="221"/>
      <c r="M22" s="222"/>
    </row>
    <row r="23" spans="1:13" hidden="1" x14ac:dyDescent="0.25">
      <c r="A23" s="227"/>
      <c r="B23" s="7" t="s">
        <v>26</v>
      </c>
      <c r="C23" s="220" t="s">
        <v>212</v>
      </c>
      <c r="D23" s="221"/>
      <c r="E23" s="221"/>
      <c r="F23" s="221"/>
      <c r="G23" s="221"/>
      <c r="H23" s="221"/>
      <c r="I23" s="221"/>
      <c r="J23" s="221"/>
      <c r="K23" s="221"/>
      <c r="L23" s="221"/>
      <c r="M23" s="222"/>
    </row>
    <row r="24" spans="1:13" ht="30" hidden="1" x14ac:dyDescent="0.25">
      <c r="A24" s="228"/>
      <c r="B24" s="7" t="s">
        <v>223</v>
      </c>
      <c r="C24" s="220" t="s">
        <v>222</v>
      </c>
      <c r="D24" s="221"/>
      <c r="E24" s="221"/>
      <c r="F24" s="221"/>
      <c r="G24" s="221"/>
      <c r="H24" s="221"/>
      <c r="I24" s="221"/>
      <c r="J24" s="221"/>
      <c r="K24" s="221"/>
      <c r="L24" s="221"/>
      <c r="M24" s="222"/>
    </row>
    <row r="25" spans="1:13" ht="15.75" hidden="1" thickBot="1" x14ac:dyDescent="0.3">
      <c r="A25" s="21"/>
      <c r="M25" s="22"/>
    </row>
    <row r="26" spans="1:13" ht="15.75" hidden="1" thickBot="1" x14ac:dyDescent="0.3">
      <c r="A26" s="8" t="s">
        <v>0</v>
      </c>
      <c r="B26" s="9" t="s">
        <v>1</v>
      </c>
      <c r="C26" s="9" t="s">
        <v>2</v>
      </c>
      <c r="D26" s="9" t="s">
        <v>3</v>
      </c>
      <c r="E26" s="9" t="s">
        <v>4</v>
      </c>
      <c r="F26" s="9" t="s">
        <v>5</v>
      </c>
      <c r="G26" s="9" t="s">
        <v>6</v>
      </c>
      <c r="H26" s="9" t="s">
        <v>7</v>
      </c>
      <c r="I26" s="9" t="s">
        <v>8</v>
      </c>
      <c r="J26" s="9" t="s">
        <v>9</v>
      </c>
      <c r="K26" s="9" t="s">
        <v>10</v>
      </c>
      <c r="L26" s="9" t="s">
        <v>11</v>
      </c>
      <c r="M26" s="25" t="s">
        <v>12</v>
      </c>
    </row>
    <row r="27" spans="1:13" ht="15.75" hidden="1" thickBot="1" x14ac:dyDescent="0.3">
      <c r="A27" s="10" t="s">
        <v>13</v>
      </c>
      <c r="B27" s="31"/>
      <c r="C27" s="30"/>
      <c r="D27" s="30">
        <v>351</v>
      </c>
      <c r="E27" s="30"/>
      <c r="F27" s="30"/>
      <c r="G27" s="92">
        <v>348</v>
      </c>
      <c r="H27" s="85"/>
      <c r="I27" s="85"/>
      <c r="J27" s="85">
        <v>290</v>
      </c>
      <c r="K27" s="85"/>
      <c r="L27" s="85"/>
      <c r="M27" s="30">
        <v>348</v>
      </c>
    </row>
    <row r="28" spans="1:13" ht="15.75" hidden="1" thickBot="1" x14ac:dyDescent="0.3">
      <c r="A28" s="10" t="s">
        <v>14</v>
      </c>
      <c r="B28" s="32">
        <f>[4]Hoja4!$I$40+89</f>
        <v>408</v>
      </c>
      <c r="C28" s="4">
        <f>[4]Hoja4!$I$41</f>
        <v>316</v>
      </c>
      <c r="D28" s="4">
        <f>[4]Hoja4!$I$42</f>
        <v>311</v>
      </c>
      <c r="E28" s="4">
        <f>[4]Hoja4!$I$43</f>
        <v>306</v>
      </c>
      <c r="F28" s="4">
        <f>[4]Hoja4!$I$44</f>
        <v>303</v>
      </c>
      <c r="G28" s="93">
        <f>[4]Hoja4!$I$45</f>
        <v>298</v>
      </c>
      <c r="H28" s="82">
        <f>[4]Hoja4!$I$46</f>
        <v>570</v>
      </c>
      <c r="I28" s="82">
        <f>[4]Hoja4!$I$47</f>
        <v>551</v>
      </c>
      <c r="J28" s="82">
        <v>569</v>
      </c>
      <c r="K28" s="82">
        <f>[4]Hoja4!$I$49</f>
        <v>527</v>
      </c>
      <c r="L28" s="82">
        <f>[4]Hoja4!$I$50</f>
        <v>524</v>
      </c>
      <c r="M28" s="4">
        <f>[4]Hoja4!$I$51</f>
        <v>519</v>
      </c>
    </row>
    <row r="29" spans="1:13" ht="15.75" hidden="1" thickBot="1" x14ac:dyDescent="0.3">
      <c r="A29" s="10" t="s">
        <v>15</v>
      </c>
      <c r="B29" s="32"/>
      <c r="C29" s="4"/>
      <c r="D29" s="91">
        <f>D27/D28</f>
        <v>1.1286173633440515</v>
      </c>
      <c r="E29" s="4"/>
      <c r="F29" s="4"/>
      <c r="G29" s="91">
        <v>0.48</v>
      </c>
      <c r="H29" s="72"/>
      <c r="I29" s="72"/>
      <c r="J29" s="120">
        <f>J27/J28</f>
        <v>0.50966608084358522</v>
      </c>
      <c r="K29" s="72"/>
      <c r="L29" s="72"/>
      <c r="M29" s="91">
        <v>0.48</v>
      </c>
    </row>
    <row r="30" spans="1:13" hidden="1" x14ac:dyDescent="0.25"/>
  </sheetData>
  <mergeCells count="16">
    <mergeCell ref="A17:M17"/>
    <mergeCell ref="B18:M18"/>
    <mergeCell ref="B19:M19"/>
    <mergeCell ref="A21:A24"/>
    <mergeCell ref="C21:M21"/>
    <mergeCell ref="C22:M22"/>
    <mergeCell ref="C23:M23"/>
    <mergeCell ref="C24:M24"/>
    <mergeCell ref="A1:M1"/>
    <mergeCell ref="B2:M2"/>
    <mergeCell ref="B3:M3"/>
    <mergeCell ref="A5:A8"/>
    <mergeCell ref="C5:M5"/>
    <mergeCell ref="C6:M6"/>
    <mergeCell ref="C7:M7"/>
    <mergeCell ref="C8:M8"/>
  </mergeCells>
  <pageMargins left="0.25" right="0.25" top="0.75" bottom="0.75" header="0.3" footer="0.3"/>
  <pageSetup paperSize="9" scale="90" orientation="landscape" horizontalDpi="360" verticalDpi="360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82C6AC-0100-4EB4-A0CF-B1F64B2FB67E}">
  <dimension ref="A1:M14"/>
  <sheetViews>
    <sheetView zoomScaleNormal="100" workbookViewId="0">
      <selection activeCell="C20" sqref="C20"/>
    </sheetView>
  </sheetViews>
  <sheetFormatPr baseColWidth="10" defaultRowHeight="15" x14ac:dyDescent="0.25"/>
  <cols>
    <col min="1" max="1" width="17" style="6" bestFit="1" customWidth="1"/>
    <col min="2" max="2" width="15" style="6" customWidth="1"/>
    <col min="3" max="13" width="11.42578125" style="6"/>
  </cols>
  <sheetData>
    <row r="1" spans="1:13" ht="20.25" x14ac:dyDescent="0.25">
      <c r="A1" s="217" t="s">
        <v>172</v>
      </c>
      <c r="B1" s="218"/>
      <c r="C1" s="218"/>
      <c r="D1" s="218"/>
      <c r="E1" s="218"/>
      <c r="F1" s="218"/>
      <c r="G1" s="218"/>
      <c r="H1" s="218"/>
      <c r="I1" s="218"/>
      <c r="J1" s="218"/>
      <c r="K1" s="218"/>
      <c r="L1" s="218"/>
      <c r="M1" s="219"/>
    </row>
    <row r="2" spans="1:13" x14ac:dyDescent="0.25">
      <c r="A2" s="20" t="s">
        <v>16</v>
      </c>
      <c r="B2" s="220" t="s">
        <v>173</v>
      </c>
      <c r="C2" s="221"/>
      <c r="D2" s="221"/>
      <c r="E2" s="221"/>
      <c r="F2" s="221"/>
      <c r="G2" s="221"/>
      <c r="H2" s="221"/>
      <c r="I2" s="221"/>
      <c r="J2" s="221"/>
      <c r="K2" s="221"/>
      <c r="L2" s="221"/>
      <c r="M2" s="222"/>
    </row>
    <row r="3" spans="1:13" x14ac:dyDescent="0.25">
      <c r="A3" s="20" t="s">
        <v>19</v>
      </c>
      <c r="B3" s="223" t="s">
        <v>174</v>
      </c>
      <c r="C3" s="224"/>
      <c r="D3" s="224"/>
      <c r="E3" s="224"/>
      <c r="F3" s="224"/>
      <c r="G3" s="224"/>
      <c r="H3" s="224"/>
      <c r="I3" s="224"/>
      <c r="J3" s="224"/>
      <c r="K3" s="224"/>
      <c r="L3" s="224"/>
      <c r="M3" s="225"/>
    </row>
    <row r="4" spans="1:13" x14ac:dyDescent="0.25">
      <c r="A4" s="21"/>
      <c r="M4" s="22"/>
    </row>
    <row r="5" spans="1:13" x14ac:dyDescent="0.25">
      <c r="A5" s="226" t="s">
        <v>21</v>
      </c>
      <c r="B5" s="7" t="s">
        <v>22</v>
      </c>
      <c r="C5" s="223" t="s">
        <v>23</v>
      </c>
      <c r="D5" s="224"/>
      <c r="E5" s="224"/>
      <c r="F5" s="224"/>
      <c r="G5" s="224"/>
      <c r="H5" s="224"/>
      <c r="I5" s="224"/>
      <c r="J5" s="224"/>
      <c r="K5" s="224"/>
      <c r="L5" s="224"/>
      <c r="M5" s="225"/>
    </row>
    <row r="6" spans="1:13" x14ac:dyDescent="0.25">
      <c r="A6" s="227"/>
      <c r="B6" s="7" t="s">
        <v>24</v>
      </c>
      <c r="C6" s="220" t="s">
        <v>170</v>
      </c>
      <c r="D6" s="221"/>
      <c r="E6" s="221"/>
      <c r="F6" s="221"/>
      <c r="G6" s="221"/>
      <c r="H6" s="221"/>
      <c r="I6" s="221"/>
      <c r="J6" s="221"/>
      <c r="K6" s="221"/>
      <c r="L6" s="221"/>
      <c r="M6" s="222"/>
    </row>
    <row r="7" spans="1:13" x14ac:dyDescent="0.25">
      <c r="A7" s="227"/>
      <c r="B7" s="7" t="s">
        <v>26</v>
      </c>
      <c r="C7" s="220" t="s">
        <v>175</v>
      </c>
      <c r="D7" s="221"/>
      <c r="E7" s="221"/>
      <c r="F7" s="221"/>
      <c r="G7" s="221"/>
      <c r="H7" s="221"/>
      <c r="I7" s="221"/>
      <c r="J7" s="221"/>
      <c r="K7" s="221"/>
      <c r="L7" s="221"/>
      <c r="M7" s="222"/>
    </row>
    <row r="8" spans="1:13" ht="30" x14ac:dyDescent="0.25">
      <c r="A8" s="228"/>
      <c r="B8" s="7" t="s">
        <v>223</v>
      </c>
      <c r="C8" s="220" t="s">
        <v>222</v>
      </c>
      <c r="D8" s="221"/>
      <c r="E8" s="221"/>
      <c r="F8" s="221"/>
      <c r="G8" s="221"/>
      <c r="H8" s="221"/>
      <c r="I8" s="221"/>
      <c r="J8" s="221"/>
      <c r="K8" s="221"/>
      <c r="L8" s="221"/>
      <c r="M8" s="222"/>
    </row>
    <row r="9" spans="1:13" ht="15.75" thickBot="1" x14ac:dyDescent="0.3">
      <c r="A9" s="21"/>
      <c r="M9" s="22"/>
    </row>
    <row r="10" spans="1:13" ht="15.75" thickBot="1" x14ac:dyDescent="0.3">
      <c r="A10" s="8" t="s">
        <v>0</v>
      </c>
      <c r="B10" s="9" t="s">
        <v>1</v>
      </c>
      <c r="C10" s="9" t="s">
        <v>2</v>
      </c>
      <c r="D10" s="9" t="s">
        <v>3</v>
      </c>
      <c r="E10" s="9" t="s">
        <v>4</v>
      </c>
      <c r="F10" s="9" t="s">
        <v>5</v>
      </c>
      <c r="G10" s="9" t="s">
        <v>6</v>
      </c>
      <c r="H10" s="9" t="s">
        <v>7</v>
      </c>
      <c r="I10" s="9" t="s">
        <v>8</v>
      </c>
      <c r="J10" s="9" t="s">
        <v>9</v>
      </c>
      <c r="K10" s="9" t="s">
        <v>10</v>
      </c>
      <c r="L10" s="9" t="s">
        <v>11</v>
      </c>
      <c r="M10" s="25" t="s">
        <v>12</v>
      </c>
    </row>
    <row r="11" spans="1:13" ht="15.75" thickBot="1" x14ac:dyDescent="0.3">
      <c r="A11" s="10" t="s">
        <v>13</v>
      </c>
      <c r="B11" s="31"/>
      <c r="C11" s="30"/>
      <c r="D11" s="30">
        <v>342</v>
      </c>
      <c r="E11" s="30"/>
      <c r="F11" s="30"/>
      <c r="G11" s="85">
        <v>342</v>
      </c>
      <c r="H11" s="76"/>
      <c r="I11" s="76"/>
      <c r="J11" s="76">
        <v>290</v>
      </c>
      <c r="K11" s="76"/>
      <c r="L11" s="76"/>
      <c r="M11" s="76">
        <v>290</v>
      </c>
    </row>
    <row r="12" spans="1:13" ht="15.75" thickBot="1" x14ac:dyDescent="0.3">
      <c r="A12" s="10" t="s">
        <v>14</v>
      </c>
      <c r="B12" s="32"/>
      <c r="C12" s="4"/>
      <c r="D12" s="4">
        <v>315</v>
      </c>
      <c r="E12" s="4"/>
      <c r="F12" s="4"/>
      <c r="G12" s="82">
        <v>315</v>
      </c>
      <c r="H12" s="72"/>
      <c r="I12" s="72"/>
      <c r="J12" s="72">
        <v>315</v>
      </c>
      <c r="K12" s="72"/>
      <c r="L12" s="72"/>
      <c r="M12" s="72">
        <v>315</v>
      </c>
    </row>
    <row r="13" spans="1:13" ht="15.75" thickBot="1" x14ac:dyDescent="0.3">
      <c r="A13" s="10" t="s">
        <v>15</v>
      </c>
      <c r="B13" s="32"/>
      <c r="C13" s="4"/>
      <c r="D13" s="88">
        <f>D11/D12</f>
        <v>1.0857142857142856</v>
      </c>
      <c r="E13" s="4"/>
      <c r="F13" s="4"/>
      <c r="G13" s="88">
        <f>G11/G12</f>
        <v>1.0857142857142856</v>
      </c>
      <c r="H13" s="72"/>
      <c r="I13" s="72"/>
      <c r="J13" s="74">
        <f>J11/J12</f>
        <v>0.92063492063492058</v>
      </c>
      <c r="K13" s="72"/>
      <c r="L13" s="72"/>
      <c r="M13" s="74">
        <f>M11/M12</f>
        <v>0.92063492063492058</v>
      </c>
    </row>
    <row r="14" spans="1:13" x14ac:dyDescent="0.25">
      <c r="A14" s="6" t="str">
        <f>'Actividad 1.8.2'!A14</f>
        <v>Variables acumuladas</v>
      </c>
    </row>
  </sheetData>
  <mergeCells count="8">
    <mergeCell ref="A1:M1"/>
    <mergeCell ref="B2:M2"/>
    <mergeCell ref="B3:M3"/>
    <mergeCell ref="A5:A8"/>
    <mergeCell ref="C5:M5"/>
    <mergeCell ref="C6:M6"/>
    <mergeCell ref="C7:M7"/>
    <mergeCell ref="C8:M8"/>
  </mergeCells>
  <pageMargins left="0.25" right="0.25" top="0.75" bottom="0.75" header="0.3" footer="0.3"/>
  <pageSetup paperSize="9" scale="90" orientation="landscape" horizontalDpi="360" verticalDpi="360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8BC3FD-FCF1-40EE-B056-36303D9A1EBA}">
  <dimension ref="A1:M14"/>
  <sheetViews>
    <sheetView zoomScaleNormal="100" workbookViewId="0">
      <selection activeCell="D16" sqref="D16"/>
    </sheetView>
  </sheetViews>
  <sheetFormatPr baseColWidth="10" defaultRowHeight="15" x14ac:dyDescent="0.25"/>
  <cols>
    <col min="1" max="1" width="17" style="6" bestFit="1" customWidth="1"/>
    <col min="2" max="2" width="15" style="6" customWidth="1"/>
    <col min="3" max="13" width="11.42578125" style="6"/>
  </cols>
  <sheetData>
    <row r="1" spans="1:13" ht="20.25" x14ac:dyDescent="0.25">
      <c r="A1" s="217" t="s">
        <v>176</v>
      </c>
      <c r="B1" s="218"/>
      <c r="C1" s="218"/>
      <c r="D1" s="218"/>
      <c r="E1" s="218"/>
      <c r="F1" s="218"/>
      <c r="G1" s="218"/>
      <c r="H1" s="218"/>
      <c r="I1" s="218"/>
      <c r="J1" s="218"/>
      <c r="K1" s="218"/>
      <c r="L1" s="218"/>
      <c r="M1" s="219"/>
    </row>
    <row r="2" spans="1:13" x14ac:dyDescent="0.25">
      <c r="A2" s="20" t="s">
        <v>16</v>
      </c>
      <c r="B2" s="220" t="s">
        <v>177</v>
      </c>
      <c r="C2" s="221"/>
      <c r="D2" s="221"/>
      <c r="E2" s="221"/>
      <c r="F2" s="221"/>
      <c r="G2" s="221"/>
      <c r="H2" s="221"/>
      <c r="I2" s="221"/>
      <c r="J2" s="221"/>
      <c r="K2" s="221"/>
      <c r="L2" s="221"/>
      <c r="M2" s="222"/>
    </row>
    <row r="3" spans="1:13" x14ac:dyDescent="0.25">
      <c r="A3" s="20" t="s">
        <v>19</v>
      </c>
      <c r="B3" s="223" t="s">
        <v>178</v>
      </c>
      <c r="C3" s="224"/>
      <c r="D3" s="224"/>
      <c r="E3" s="224"/>
      <c r="F3" s="224"/>
      <c r="G3" s="224"/>
      <c r="H3" s="224"/>
      <c r="I3" s="224"/>
      <c r="J3" s="224"/>
      <c r="K3" s="224"/>
      <c r="L3" s="224"/>
      <c r="M3" s="225"/>
    </row>
    <row r="4" spans="1:13" x14ac:dyDescent="0.25">
      <c r="A4" s="21"/>
      <c r="M4" s="22"/>
    </row>
    <row r="5" spans="1:13" x14ac:dyDescent="0.25">
      <c r="A5" s="226" t="s">
        <v>21</v>
      </c>
      <c r="B5" s="7" t="s">
        <v>22</v>
      </c>
      <c r="C5" s="223" t="s">
        <v>23</v>
      </c>
      <c r="D5" s="224"/>
      <c r="E5" s="224"/>
      <c r="F5" s="224"/>
      <c r="G5" s="224"/>
      <c r="H5" s="224"/>
      <c r="I5" s="224"/>
      <c r="J5" s="224"/>
      <c r="K5" s="224"/>
      <c r="L5" s="224"/>
      <c r="M5" s="225"/>
    </row>
    <row r="6" spans="1:13" x14ac:dyDescent="0.25">
      <c r="A6" s="227"/>
      <c r="B6" s="7" t="s">
        <v>24</v>
      </c>
      <c r="C6" s="220" t="s">
        <v>179</v>
      </c>
      <c r="D6" s="221"/>
      <c r="E6" s="221"/>
      <c r="F6" s="221"/>
      <c r="G6" s="221"/>
      <c r="H6" s="221"/>
      <c r="I6" s="221"/>
      <c r="J6" s="221"/>
      <c r="K6" s="221"/>
      <c r="L6" s="221"/>
      <c r="M6" s="222"/>
    </row>
    <row r="7" spans="1:13" x14ac:dyDescent="0.25">
      <c r="A7" s="227"/>
      <c r="B7" s="7" t="s">
        <v>26</v>
      </c>
      <c r="C7" s="220" t="s">
        <v>180</v>
      </c>
      <c r="D7" s="221"/>
      <c r="E7" s="221"/>
      <c r="F7" s="221"/>
      <c r="G7" s="221"/>
      <c r="H7" s="221"/>
      <c r="I7" s="221"/>
      <c r="J7" s="221"/>
      <c r="K7" s="221"/>
      <c r="L7" s="221"/>
      <c r="M7" s="222"/>
    </row>
    <row r="8" spans="1:13" ht="30" x14ac:dyDescent="0.25">
      <c r="A8" s="228"/>
      <c r="B8" s="7" t="s">
        <v>223</v>
      </c>
      <c r="C8" s="220" t="s">
        <v>222</v>
      </c>
      <c r="D8" s="221"/>
      <c r="E8" s="221"/>
      <c r="F8" s="221"/>
      <c r="G8" s="221"/>
      <c r="H8" s="221"/>
      <c r="I8" s="221"/>
      <c r="J8" s="221"/>
      <c r="K8" s="221"/>
      <c r="L8" s="221"/>
      <c r="M8" s="222"/>
    </row>
    <row r="9" spans="1:13" ht="15.75" thickBot="1" x14ac:dyDescent="0.3">
      <c r="A9" s="21"/>
      <c r="M9" s="22"/>
    </row>
    <row r="10" spans="1:13" ht="15.75" thickBot="1" x14ac:dyDescent="0.3">
      <c r="A10" s="8" t="s">
        <v>0</v>
      </c>
      <c r="B10" s="9" t="s">
        <v>1</v>
      </c>
      <c r="C10" s="9" t="s">
        <v>2</v>
      </c>
      <c r="D10" s="9" t="s">
        <v>3</v>
      </c>
      <c r="E10" s="9" t="s">
        <v>4</v>
      </c>
      <c r="F10" s="9" t="s">
        <v>5</v>
      </c>
      <c r="G10" s="9" t="s">
        <v>6</v>
      </c>
      <c r="H10" s="9" t="s">
        <v>7</v>
      </c>
      <c r="I10" s="9" t="s">
        <v>8</v>
      </c>
      <c r="J10" s="9" t="s">
        <v>9</v>
      </c>
      <c r="K10" s="9" t="s">
        <v>10</v>
      </c>
      <c r="L10" s="9" t="s">
        <v>11</v>
      </c>
      <c r="M10" s="25" t="s">
        <v>12</v>
      </c>
    </row>
    <row r="11" spans="1:13" ht="15.75" thickBot="1" x14ac:dyDescent="0.3">
      <c r="A11" s="10" t="s">
        <v>13</v>
      </c>
      <c r="B11" s="31"/>
      <c r="C11" s="30"/>
      <c r="D11" s="96">
        <f>Hoja1!D467</f>
        <v>1336500</v>
      </c>
      <c r="E11" s="96">
        <f>Hoja1!E467</f>
        <v>0</v>
      </c>
      <c r="F11" s="96">
        <f>Hoja1!F467</f>
        <v>0</v>
      </c>
      <c r="G11" s="96">
        <f>Hoja1!G467</f>
        <v>2698500</v>
      </c>
      <c r="H11" s="212">
        <f>Hoja1!H467</f>
        <v>0</v>
      </c>
      <c r="I11" s="212">
        <f>Hoja1!I467</f>
        <v>0</v>
      </c>
      <c r="J11" s="212">
        <f>Hoja1!J467</f>
        <v>0</v>
      </c>
      <c r="K11" s="212">
        <f>Hoja1!K467</f>
        <v>0</v>
      </c>
      <c r="L11" s="212">
        <f>Hoja1!L467</f>
        <v>0</v>
      </c>
      <c r="M11" s="212">
        <f>Hoja1!M467</f>
        <v>2698500</v>
      </c>
    </row>
    <row r="12" spans="1:13" ht="15.75" thickBot="1" x14ac:dyDescent="0.3">
      <c r="A12" s="10" t="s">
        <v>14</v>
      </c>
      <c r="B12" s="32"/>
      <c r="C12" s="4"/>
      <c r="D12" s="96">
        <f>Hoja1!D468</f>
        <v>5000000</v>
      </c>
      <c r="E12" s="97"/>
      <c r="F12" s="97"/>
      <c r="G12" s="98">
        <v>5000000</v>
      </c>
      <c r="H12" s="99"/>
      <c r="I12" s="99"/>
      <c r="J12" s="213">
        <v>5000000</v>
      </c>
      <c r="K12" s="99"/>
      <c r="L12" s="99"/>
      <c r="M12" s="214">
        <v>5000000</v>
      </c>
    </row>
    <row r="13" spans="1:13" ht="15.75" thickBot="1" x14ac:dyDescent="0.3">
      <c r="A13" s="10" t="s">
        <v>15</v>
      </c>
      <c r="B13" s="32"/>
      <c r="C13" s="4"/>
      <c r="D13" s="96">
        <f>Hoja1!D469</f>
        <v>0.26729999999999998</v>
      </c>
      <c r="E13" s="121"/>
      <c r="F13" s="121"/>
      <c r="G13" s="94">
        <f>G11/G12</f>
        <v>0.53969999999999996</v>
      </c>
      <c r="H13" s="122"/>
      <c r="I13" s="122"/>
      <c r="J13" s="122">
        <f>J11/J12</f>
        <v>0</v>
      </c>
      <c r="K13" s="95"/>
      <c r="L13" s="95"/>
      <c r="M13" s="215">
        <f>M11/M12</f>
        <v>0.53969999999999996</v>
      </c>
    </row>
    <row r="14" spans="1:13" x14ac:dyDescent="0.25">
      <c r="A14" s="6" t="str">
        <f>'Actividad 1.8.2'!A14</f>
        <v>Variables acumuladas</v>
      </c>
    </row>
  </sheetData>
  <mergeCells count="8">
    <mergeCell ref="A1:M1"/>
    <mergeCell ref="B2:M2"/>
    <mergeCell ref="B3:M3"/>
    <mergeCell ref="A5:A8"/>
    <mergeCell ref="C5:M5"/>
    <mergeCell ref="C6:M6"/>
    <mergeCell ref="C7:M7"/>
    <mergeCell ref="C8:M8"/>
  </mergeCells>
  <pageMargins left="0.25" right="0.25" top="0.75" bottom="0.75" header="0.3" footer="0.3"/>
  <pageSetup paperSize="9" scale="90" orientation="landscape" horizontalDpi="360" verticalDpi="360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09F2DD-3B59-4E2A-BE0B-5C4632112755}">
  <dimension ref="A1:M14"/>
  <sheetViews>
    <sheetView zoomScaleNormal="100" workbookViewId="0">
      <selection activeCell="F21" sqref="F21"/>
    </sheetView>
  </sheetViews>
  <sheetFormatPr baseColWidth="10" defaultRowHeight="15" x14ac:dyDescent="0.25"/>
  <cols>
    <col min="1" max="1" width="17" style="6" bestFit="1" customWidth="1"/>
    <col min="2" max="2" width="15" style="6" customWidth="1"/>
    <col min="3" max="3" width="11.42578125" style="6"/>
    <col min="4" max="4" width="14.140625" style="6" bestFit="1" customWidth="1"/>
    <col min="5" max="6" width="11.42578125" style="6"/>
    <col min="7" max="7" width="14.140625" style="6" bestFit="1" customWidth="1"/>
    <col min="8" max="9" width="11.42578125" style="6"/>
    <col min="10" max="10" width="14.140625" style="6" bestFit="1" customWidth="1"/>
    <col min="11" max="12" width="11.42578125" style="6"/>
    <col min="13" max="13" width="12.5703125" style="6" bestFit="1" customWidth="1"/>
  </cols>
  <sheetData>
    <row r="1" spans="1:13" ht="20.25" x14ac:dyDescent="0.25">
      <c r="A1" s="217" t="s">
        <v>181</v>
      </c>
      <c r="B1" s="218"/>
      <c r="C1" s="218"/>
      <c r="D1" s="218"/>
      <c r="E1" s="218"/>
      <c r="F1" s="218"/>
      <c r="G1" s="218"/>
      <c r="H1" s="218"/>
      <c r="I1" s="218"/>
      <c r="J1" s="218"/>
      <c r="K1" s="218"/>
      <c r="L1" s="218"/>
      <c r="M1" s="219"/>
    </row>
    <row r="2" spans="1:13" x14ac:dyDescent="0.25">
      <c r="A2" s="20" t="s">
        <v>16</v>
      </c>
      <c r="B2" s="220" t="s">
        <v>182</v>
      </c>
      <c r="C2" s="221"/>
      <c r="D2" s="221"/>
      <c r="E2" s="221"/>
      <c r="F2" s="221"/>
      <c r="G2" s="221"/>
      <c r="H2" s="221"/>
      <c r="I2" s="221"/>
      <c r="J2" s="221"/>
      <c r="K2" s="221"/>
      <c r="L2" s="221"/>
      <c r="M2" s="222"/>
    </row>
    <row r="3" spans="1:13" x14ac:dyDescent="0.25">
      <c r="A3" s="20" t="s">
        <v>19</v>
      </c>
      <c r="B3" s="223" t="s">
        <v>183</v>
      </c>
      <c r="C3" s="224"/>
      <c r="D3" s="224"/>
      <c r="E3" s="224"/>
      <c r="F3" s="224"/>
      <c r="G3" s="224"/>
      <c r="H3" s="224"/>
      <c r="I3" s="224"/>
      <c r="J3" s="224"/>
      <c r="K3" s="224"/>
      <c r="L3" s="224"/>
      <c r="M3" s="225"/>
    </row>
    <row r="4" spans="1:13" x14ac:dyDescent="0.25">
      <c r="A4" s="21"/>
      <c r="M4" s="22"/>
    </row>
    <row r="5" spans="1:13" x14ac:dyDescent="0.25">
      <c r="A5" s="226" t="s">
        <v>21</v>
      </c>
      <c r="B5" s="7" t="s">
        <v>22</v>
      </c>
      <c r="C5" s="223" t="s">
        <v>23</v>
      </c>
      <c r="D5" s="224"/>
      <c r="E5" s="224"/>
      <c r="F5" s="224"/>
      <c r="G5" s="224"/>
      <c r="H5" s="224"/>
      <c r="I5" s="224"/>
      <c r="J5" s="224"/>
      <c r="K5" s="224"/>
      <c r="L5" s="224"/>
      <c r="M5" s="225"/>
    </row>
    <row r="6" spans="1:13" x14ac:dyDescent="0.25">
      <c r="A6" s="227"/>
      <c r="B6" s="7" t="s">
        <v>24</v>
      </c>
      <c r="C6" s="220" t="s">
        <v>184</v>
      </c>
      <c r="D6" s="221"/>
      <c r="E6" s="221"/>
      <c r="F6" s="221"/>
      <c r="G6" s="221"/>
      <c r="H6" s="221"/>
      <c r="I6" s="221"/>
      <c r="J6" s="221"/>
      <c r="K6" s="221"/>
      <c r="L6" s="221"/>
      <c r="M6" s="222"/>
    </row>
    <row r="7" spans="1:13" x14ac:dyDescent="0.25">
      <c r="A7" s="227"/>
      <c r="B7" s="7" t="s">
        <v>26</v>
      </c>
      <c r="C7" s="220" t="s">
        <v>185</v>
      </c>
      <c r="D7" s="221"/>
      <c r="E7" s="221"/>
      <c r="F7" s="221"/>
      <c r="G7" s="221"/>
      <c r="H7" s="221"/>
      <c r="I7" s="221"/>
      <c r="J7" s="221"/>
      <c r="K7" s="221"/>
      <c r="L7" s="221"/>
      <c r="M7" s="222"/>
    </row>
    <row r="8" spans="1:13" ht="30" x14ac:dyDescent="0.25">
      <c r="A8" s="228"/>
      <c r="B8" s="7" t="s">
        <v>223</v>
      </c>
      <c r="C8" s="220" t="s">
        <v>222</v>
      </c>
      <c r="D8" s="221"/>
      <c r="E8" s="221"/>
      <c r="F8" s="221"/>
      <c r="G8" s="221"/>
      <c r="H8" s="221"/>
      <c r="I8" s="221"/>
      <c r="J8" s="221"/>
      <c r="K8" s="221"/>
      <c r="L8" s="221"/>
      <c r="M8" s="222"/>
    </row>
    <row r="9" spans="1:13" ht="15.75" thickBot="1" x14ac:dyDescent="0.3">
      <c r="A9" s="21"/>
      <c r="M9" s="22"/>
    </row>
    <row r="10" spans="1:13" ht="15.75" thickBot="1" x14ac:dyDescent="0.3">
      <c r="A10" s="8" t="s">
        <v>0</v>
      </c>
      <c r="B10" s="9" t="s">
        <v>1</v>
      </c>
      <c r="C10" s="9" t="s">
        <v>2</v>
      </c>
      <c r="D10" s="9" t="s">
        <v>3</v>
      </c>
      <c r="E10" s="9" t="s">
        <v>4</v>
      </c>
      <c r="F10" s="9" t="s">
        <v>5</v>
      </c>
      <c r="G10" s="9" t="s">
        <v>6</v>
      </c>
      <c r="H10" s="9" t="s">
        <v>7</v>
      </c>
      <c r="I10" s="9" t="s">
        <v>8</v>
      </c>
      <c r="J10" s="9" t="s">
        <v>9</v>
      </c>
      <c r="K10" s="9" t="s">
        <v>10</v>
      </c>
      <c r="L10" s="9" t="s">
        <v>11</v>
      </c>
      <c r="M10" s="25" t="s">
        <v>12</v>
      </c>
    </row>
    <row r="11" spans="1:13" ht="15.75" thickBot="1" x14ac:dyDescent="0.3">
      <c r="A11" s="10" t="s">
        <v>13</v>
      </c>
      <c r="B11" s="31"/>
      <c r="C11" s="30"/>
      <c r="D11" s="78">
        <f>Hoja1!D482</f>
        <v>11742908.466</v>
      </c>
      <c r="E11" s="78">
        <f>Hoja1!E482</f>
        <v>0</v>
      </c>
      <c r="F11" s="78">
        <f>Hoja1!F482</f>
        <v>0</v>
      </c>
      <c r="G11" s="78">
        <f>Hoja1!G482</f>
        <v>29054395.986000001</v>
      </c>
      <c r="H11" s="216">
        <f>Hoja1!H482</f>
        <v>0</v>
      </c>
      <c r="I11" s="216">
        <f>Hoja1!I482</f>
        <v>0</v>
      </c>
      <c r="J11" s="216">
        <f>Hoja1!J482</f>
        <v>47250000</v>
      </c>
      <c r="K11" s="216">
        <f>Hoja1!K482</f>
        <v>0</v>
      </c>
      <c r="L11" s="216">
        <f>Hoja1!L482</f>
        <v>0</v>
      </c>
      <c r="M11" s="216">
        <f>Hoja1!M482</f>
        <v>63000000</v>
      </c>
    </row>
    <row r="12" spans="1:13" ht="15.75" thickBot="1" x14ac:dyDescent="0.3">
      <c r="A12" s="10" t="s">
        <v>14</v>
      </c>
      <c r="B12" s="32"/>
      <c r="C12" s="4"/>
      <c r="D12" s="80">
        <v>63000000</v>
      </c>
      <c r="E12" s="100"/>
      <c r="F12" s="100"/>
      <c r="G12" s="102">
        <v>63000000</v>
      </c>
      <c r="H12" s="101"/>
      <c r="I12" s="101"/>
      <c r="J12" s="101">
        <v>63000000</v>
      </c>
      <c r="K12" s="101"/>
      <c r="L12" s="101"/>
      <c r="M12" s="99">
        <v>63000000</v>
      </c>
    </row>
    <row r="13" spans="1:13" ht="15.75" thickBot="1" x14ac:dyDescent="0.3">
      <c r="A13" s="10" t="s">
        <v>15</v>
      </c>
      <c r="B13" s="32"/>
      <c r="C13" s="4"/>
      <c r="D13" s="60">
        <f>D11/D12</f>
        <v>0.18639537247619048</v>
      </c>
      <c r="E13" s="4"/>
      <c r="F13" s="4"/>
      <c r="G13" s="87">
        <f>G11/G12</f>
        <v>0.46118088866666668</v>
      </c>
      <c r="H13" s="72"/>
      <c r="I13" s="72"/>
      <c r="J13" s="74">
        <f>J11/J12</f>
        <v>0.75</v>
      </c>
      <c r="K13" s="72"/>
      <c r="L13" s="72"/>
      <c r="M13" s="74">
        <f>M11/M12</f>
        <v>1</v>
      </c>
    </row>
    <row r="14" spans="1:13" x14ac:dyDescent="0.25">
      <c r="A14" s="6" t="str">
        <f>'Actividad 1.8.2'!A14</f>
        <v>Variables acumuladas</v>
      </c>
    </row>
  </sheetData>
  <mergeCells count="8">
    <mergeCell ref="A1:M1"/>
    <mergeCell ref="B2:M2"/>
    <mergeCell ref="B3:M3"/>
    <mergeCell ref="A5:A8"/>
    <mergeCell ref="C5:M5"/>
    <mergeCell ref="C6:M6"/>
    <mergeCell ref="C7:M7"/>
    <mergeCell ref="C8:M8"/>
  </mergeCells>
  <pageMargins left="0.25" right="0.25" top="0.75" bottom="0.75" header="0.3" footer="0.3"/>
  <pageSetup paperSize="9" scale="85" orientation="landscape" horizontalDpi="360" verticalDpi="360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FD88ED-5E6C-4454-B459-F45567D3795A}">
  <dimension ref="A1:M14"/>
  <sheetViews>
    <sheetView zoomScaleNormal="100" workbookViewId="0">
      <selection activeCell="G12" sqref="G12"/>
    </sheetView>
  </sheetViews>
  <sheetFormatPr baseColWidth="10" defaultRowHeight="15" x14ac:dyDescent="0.25"/>
  <cols>
    <col min="1" max="1" width="17" style="6" bestFit="1" customWidth="1"/>
    <col min="2" max="2" width="15" style="6" customWidth="1"/>
    <col min="3" max="3" width="11.42578125" style="6"/>
    <col min="4" max="4" width="11.7109375" style="6" bestFit="1" customWidth="1"/>
    <col min="5" max="6" width="11.42578125" style="6"/>
    <col min="7" max="7" width="11.7109375" style="6" bestFit="1" customWidth="1"/>
    <col min="8" max="9" width="11.42578125" style="6"/>
    <col min="10" max="10" width="11.7109375" style="6" bestFit="1" customWidth="1"/>
    <col min="11" max="12" width="11.42578125" style="6"/>
    <col min="13" max="13" width="11.7109375" style="6" bestFit="1" customWidth="1"/>
  </cols>
  <sheetData>
    <row r="1" spans="1:13" ht="20.25" x14ac:dyDescent="0.25">
      <c r="A1" s="217" t="s">
        <v>186</v>
      </c>
      <c r="B1" s="218"/>
      <c r="C1" s="218"/>
      <c r="D1" s="218"/>
      <c r="E1" s="218"/>
      <c r="F1" s="218"/>
      <c r="G1" s="218"/>
      <c r="H1" s="218"/>
      <c r="I1" s="218"/>
      <c r="J1" s="218"/>
      <c r="K1" s="218"/>
      <c r="L1" s="218"/>
      <c r="M1" s="219"/>
    </row>
    <row r="2" spans="1:13" x14ac:dyDescent="0.25">
      <c r="A2" s="20" t="s">
        <v>16</v>
      </c>
      <c r="B2" s="220" t="s">
        <v>187</v>
      </c>
      <c r="C2" s="221"/>
      <c r="D2" s="221"/>
      <c r="E2" s="221"/>
      <c r="F2" s="221"/>
      <c r="G2" s="221"/>
      <c r="H2" s="221"/>
      <c r="I2" s="221"/>
      <c r="J2" s="221"/>
      <c r="K2" s="221"/>
      <c r="L2" s="221"/>
      <c r="M2" s="222"/>
    </row>
    <row r="3" spans="1:13" x14ac:dyDescent="0.25">
      <c r="A3" s="20" t="s">
        <v>19</v>
      </c>
      <c r="B3" s="223" t="s">
        <v>188</v>
      </c>
      <c r="C3" s="224"/>
      <c r="D3" s="224"/>
      <c r="E3" s="224"/>
      <c r="F3" s="224"/>
      <c r="G3" s="224"/>
      <c r="H3" s="224"/>
      <c r="I3" s="224"/>
      <c r="J3" s="224"/>
      <c r="K3" s="224"/>
      <c r="L3" s="224"/>
      <c r="M3" s="225"/>
    </row>
    <row r="4" spans="1:13" x14ac:dyDescent="0.25">
      <c r="A4" s="21"/>
      <c r="M4" s="22"/>
    </row>
    <row r="5" spans="1:13" x14ac:dyDescent="0.25">
      <c r="A5" s="226" t="s">
        <v>21</v>
      </c>
      <c r="B5" s="7" t="s">
        <v>22</v>
      </c>
      <c r="C5" s="223" t="s">
        <v>23</v>
      </c>
      <c r="D5" s="224"/>
      <c r="E5" s="224"/>
      <c r="F5" s="224"/>
      <c r="G5" s="224"/>
      <c r="H5" s="224"/>
      <c r="I5" s="224"/>
      <c r="J5" s="224"/>
      <c r="K5" s="224"/>
      <c r="L5" s="224"/>
      <c r="M5" s="225"/>
    </row>
    <row r="6" spans="1:13" x14ac:dyDescent="0.25">
      <c r="A6" s="227"/>
      <c r="B6" s="7" t="s">
        <v>24</v>
      </c>
      <c r="C6" s="220" t="s">
        <v>189</v>
      </c>
      <c r="D6" s="221"/>
      <c r="E6" s="221"/>
      <c r="F6" s="221"/>
      <c r="G6" s="221"/>
      <c r="H6" s="221"/>
      <c r="I6" s="221"/>
      <c r="J6" s="221"/>
      <c r="K6" s="221"/>
      <c r="L6" s="221"/>
      <c r="M6" s="222"/>
    </row>
    <row r="7" spans="1:13" x14ac:dyDescent="0.25">
      <c r="A7" s="227"/>
      <c r="B7" s="7" t="s">
        <v>26</v>
      </c>
      <c r="C7" s="220" t="s">
        <v>190</v>
      </c>
      <c r="D7" s="221"/>
      <c r="E7" s="221"/>
      <c r="F7" s="221"/>
      <c r="G7" s="221"/>
      <c r="H7" s="221"/>
      <c r="I7" s="221"/>
      <c r="J7" s="221"/>
      <c r="K7" s="221"/>
      <c r="L7" s="221"/>
      <c r="M7" s="222"/>
    </row>
    <row r="8" spans="1:13" ht="30" x14ac:dyDescent="0.25">
      <c r="A8" s="228"/>
      <c r="B8" s="7" t="s">
        <v>223</v>
      </c>
      <c r="C8" s="220" t="s">
        <v>222</v>
      </c>
      <c r="D8" s="221"/>
      <c r="E8" s="221"/>
      <c r="F8" s="221"/>
      <c r="G8" s="221"/>
      <c r="H8" s="221"/>
      <c r="I8" s="221"/>
      <c r="J8" s="221"/>
      <c r="K8" s="221"/>
      <c r="L8" s="221"/>
      <c r="M8" s="222"/>
    </row>
    <row r="9" spans="1:13" ht="15.75" thickBot="1" x14ac:dyDescent="0.3">
      <c r="A9" s="21"/>
      <c r="M9" s="22"/>
    </row>
    <row r="10" spans="1:13" ht="15.75" thickBot="1" x14ac:dyDescent="0.3">
      <c r="A10" s="8" t="s">
        <v>0</v>
      </c>
      <c r="B10" s="9" t="s">
        <v>1</v>
      </c>
      <c r="C10" s="9" t="s">
        <v>2</v>
      </c>
      <c r="D10" s="9" t="s">
        <v>3</v>
      </c>
      <c r="E10" s="9" t="s">
        <v>4</v>
      </c>
      <c r="F10" s="9" t="s">
        <v>5</v>
      </c>
      <c r="G10" s="9" t="s">
        <v>6</v>
      </c>
      <c r="H10" s="9" t="s">
        <v>7</v>
      </c>
      <c r="I10" s="9" t="s">
        <v>8</v>
      </c>
      <c r="J10" s="9" t="s">
        <v>9</v>
      </c>
      <c r="K10" s="9" t="s">
        <v>10</v>
      </c>
      <c r="L10" s="9" t="s">
        <v>11</v>
      </c>
      <c r="M10" s="25" t="s">
        <v>12</v>
      </c>
    </row>
    <row r="11" spans="1:13" ht="15.75" thickBot="1" x14ac:dyDescent="0.3">
      <c r="A11" s="10" t="s">
        <v>13</v>
      </c>
      <c r="B11" s="31"/>
      <c r="C11" s="30"/>
      <c r="D11" s="30">
        <v>3</v>
      </c>
      <c r="E11" s="30"/>
      <c r="F11" s="30"/>
      <c r="G11" s="85">
        <f>D11+0</f>
        <v>3</v>
      </c>
      <c r="H11" s="76"/>
      <c r="I11" s="76"/>
      <c r="J11" s="76">
        <v>0</v>
      </c>
      <c r="K11" s="76"/>
      <c r="L11" s="76"/>
      <c r="M11" s="76">
        <f>D11</f>
        <v>3</v>
      </c>
    </row>
    <row r="12" spans="1:13" ht="15.75" thickBot="1" x14ac:dyDescent="0.3">
      <c r="A12" s="10" t="s">
        <v>14</v>
      </c>
      <c r="B12" s="32"/>
      <c r="C12" s="4"/>
      <c r="D12" s="4">
        <v>10</v>
      </c>
      <c r="E12" s="4"/>
      <c r="F12" s="4"/>
      <c r="G12" s="82">
        <v>10</v>
      </c>
      <c r="H12" s="72"/>
      <c r="I12" s="72"/>
      <c r="J12" s="72">
        <v>10</v>
      </c>
      <c r="K12" s="72"/>
      <c r="L12" s="72"/>
      <c r="M12" s="72">
        <v>10</v>
      </c>
    </row>
    <row r="13" spans="1:13" ht="15.75" thickBot="1" x14ac:dyDescent="0.3">
      <c r="A13" s="10" t="s">
        <v>15</v>
      </c>
      <c r="B13" s="32"/>
      <c r="C13" s="4"/>
      <c r="D13" s="88">
        <f>D11/D12</f>
        <v>0.3</v>
      </c>
      <c r="E13" s="4"/>
      <c r="F13" s="4"/>
      <c r="G13" s="88">
        <f>G11/G12</f>
        <v>0.3</v>
      </c>
      <c r="H13" s="72"/>
      <c r="I13" s="72"/>
      <c r="J13" s="210">
        <f>J11/J12</f>
        <v>0</v>
      </c>
      <c r="K13" s="72"/>
      <c r="L13" s="72"/>
      <c r="M13" s="210">
        <f>M11/M12</f>
        <v>0.3</v>
      </c>
    </row>
    <row r="14" spans="1:13" x14ac:dyDescent="0.25">
      <c r="A14" s="6" t="str">
        <f>'Actividad 1.8.2'!A14</f>
        <v>Variables acumuladas</v>
      </c>
    </row>
  </sheetData>
  <mergeCells count="8">
    <mergeCell ref="A1:M1"/>
    <mergeCell ref="B2:M2"/>
    <mergeCell ref="B3:M3"/>
    <mergeCell ref="A5:A8"/>
    <mergeCell ref="C5:M5"/>
    <mergeCell ref="C6:M6"/>
    <mergeCell ref="C7:M7"/>
    <mergeCell ref="C8:M8"/>
  </mergeCells>
  <pageMargins left="0.25" right="0.25" top="0.75" bottom="0.75" header="0.3" footer="0.3"/>
  <pageSetup paperSize="9" scale="90" orientation="landscape" horizontalDpi="360" verticalDpi="360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0D8C36-698A-4421-A4F2-1B930894D0C0}">
  <dimension ref="A1:M14"/>
  <sheetViews>
    <sheetView zoomScaleNormal="100" workbookViewId="0">
      <selection activeCell="C17" sqref="C17"/>
    </sheetView>
  </sheetViews>
  <sheetFormatPr baseColWidth="10" defaultRowHeight="15" x14ac:dyDescent="0.25"/>
  <cols>
    <col min="1" max="1" width="17" style="6" bestFit="1" customWidth="1"/>
    <col min="2" max="2" width="15" style="6" customWidth="1"/>
    <col min="3" max="3" width="11.42578125" style="6"/>
    <col min="4" max="4" width="11.7109375" style="6" bestFit="1" customWidth="1"/>
    <col min="5" max="6" width="11.42578125" style="6"/>
    <col min="7" max="7" width="11.7109375" style="6" bestFit="1" customWidth="1"/>
    <col min="8" max="9" width="11.42578125" style="6"/>
    <col min="10" max="10" width="11.7109375" style="6" bestFit="1" customWidth="1"/>
    <col min="11" max="12" width="11.42578125" style="6"/>
    <col min="13" max="13" width="11.7109375" style="6" bestFit="1" customWidth="1"/>
  </cols>
  <sheetData>
    <row r="1" spans="1:13" ht="20.25" x14ac:dyDescent="0.25">
      <c r="A1" s="217" t="s">
        <v>192</v>
      </c>
      <c r="B1" s="218"/>
      <c r="C1" s="218"/>
      <c r="D1" s="218"/>
      <c r="E1" s="218"/>
      <c r="F1" s="218"/>
      <c r="G1" s="218"/>
      <c r="H1" s="218"/>
      <c r="I1" s="218"/>
      <c r="J1" s="218"/>
      <c r="K1" s="218"/>
      <c r="L1" s="218"/>
      <c r="M1" s="219"/>
    </row>
    <row r="2" spans="1:13" x14ac:dyDescent="0.25">
      <c r="A2" s="20" t="s">
        <v>16</v>
      </c>
      <c r="B2" s="220" t="s">
        <v>193</v>
      </c>
      <c r="C2" s="221"/>
      <c r="D2" s="221"/>
      <c r="E2" s="221"/>
      <c r="F2" s="221"/>
      <c r="G2" s="221"/>
      <c r="H2" s="221"/>
      <c r="I2" s="221"/>
      <c r="J2" s="221"/>
      <c r="K2" s="221"/>
      <c r="L2" s="221"/>
      <c r="M2" s="222"/>
    </row>
    <row r="3" spans="1:13" x14ac:dyDescent="0.25">
      <c r="A3" s="20" t="s">
        <v>19</v>
      </c>
      <c r="B3" s="223" t="s">
        <v>194</v>
      </c>
      <c r="C3" s="224"/>
      <c r="D3" s="224"/>
      <c r="E3" s="224"/>
      <c r="F3" s="224"/>
      <c r="G3" s="224"/>
      <c r="H3" s="224"/>
      <c r="I3" s="224"/>
      <c r="J3" s="224"/>
      <c r="K3" s="224"/>
      <c r="L3" s="224"/>
      <c r="M3" s="225"/>
    </row>
    <row r="4" spans="1:13" x14ac:dyDescent="0.25">
      <c r="A4" s="21"/>
      <c r="M4" s="22"/>
    </row>
    <row r="5" spans="1:13" x14ac:dyDescent="0.25">
      <c r="A5" s="226" t="s">
        <v>21</v>
      </c>
      <c r="B5" s="7" t="s">
        <v>22</v>
      </c>
      <c r="C5" s="223" t="s">
        <v>23</v>
      </c>
      <c r="D5" s="224"/>
      <c r="E5" s="224"/>
      <c r="F5" s="224"/>
      <c r="G5" s="224"/>
      <c r="H5" s="224"/>
      <c r="I5" s="224"/>
      <c r="J5" s="224"/>
      <c r="K5" s="224"/>
      <c r="L5" s="224"/>
      <c r="M5" s="225"/>
    </row>
    <row r="6" spans="1:13" x14ac:dyDescent="0.25">
      <c r="A6" s="227"/>
      <c r="B6" s="7" t="s">
        <v>24</v>
      </c>
      <c r="C6" s="220" t="s">
        <v>195</v>
      </c>
      <c r="D6" s="221"/>
      <c r="E6" s="221"/>
      <c r="F6" s="221"/>
      <c r="G6" s="221"/>
      <c r="H6" s="221"/>
      <c r="I6" s="221"/>
      <c r="J6" s="221"/>
      <c r="K6" s="221"/>
      <c r="L6" s="221"/>
      <c r="M6" s="222"/>
    </row>
    <row r="7" spans="1:13" x14ac:dyDescent="0.25">
      <c r="A7" s="227"/>
      <c r="B7" s="7" t="s">
        <v>26</v>
      </c>
      <c r="C7" s="220" t="s">
        <v>196</v>
      </c>
      <c r="D7" s="221"/>
      <c r="E7" s="221"/>
      <c r="F7" s="221"/>
      <c r="G7" s="221"/>
      <c r="H7" s="221"/>
      <c r="I7" s="221"/>
      <c r="J7" s="221"/>
      <c r="K7" s="221"/>
      <c r="L7" s="221"/>
      <c r="M7" s="222"/>
    </row>
    <row r="8" spans="1:13" ht="30" x14ac:dyDescent="0.25">
      <c r="A8" s="228"/>
      <c r="B8" s="7" t="s">
        <v>223</v>
      </c>
      <c r="C8" s="220" t="s">
        <v>222</v>
      </c>
      <c r="D8" s="221"/>
      <c r="E8" s="221"/>
      <c r="F8" s="221"/>
      <c r="G8" s="221"/>
      <c r="H8" s="221"/>
      <c r="I8" s="221"/>
      <c r="J8" s="221"/>
      <c r="K8" s="221"/>
      <c r="L8" s="221"/>
      <c r="M8" s="222"/>
    </row>
    <row r="9" spans="1:13" ht="15.75" thickBot="1" x14ac:dyDescent="0.3">
      <c r="A9" s="21"/>
      <c r="M9" s="22"/>
    </row>
    <row r="10" spans="1:13" ht="15.75" thickBot="1" x14ac:dyDescent="0.3">
      <c r="A10" s="8" t="s">
        <v>0</v>
      </c>
      <c r="B10" s="9" t="s">
        <v>1</v>
      </c>
      <c r="C10" s="9" t="s">
        <v>2</v>
      </c>
      <c r="D10" s="9" t="s">
        <v>3</v>
      </c>
      <c r="E10" s="9" t="s">
        <v>4</v>
      </c>
      <c r="F10" s="9" t="s">
        <v>5</v>
      </c>
      <c r="G10" s="9" t="s">
        <v>6</v>
      </c>
      <c r="H10" s="9" t="s">
        <v>7</v>
      </c>
      <c r="I10" s="9" t="s">
        <v>8</v>
      </c>
      <c r="J10" s="9" t="s">
        <v>9</v>
      </c>
      <c r="K10" s="9" t="s">
        <v>10</v>
      </c>
      <c r="L10" s="9" t="s">
        <v>11</v>
      </c>
      <c r="M10" s="25" t="s">
        <v>12</v>
      </c>
    </row>
    <row r="11" spans="1:13" ht="15.75" thickBot="1" x14ac:dyDescent="0.3">
      <c r="A11" s="10" t="s">
        <v>13</v>
      </c>
      <c r="B11" s="31"/>
      <c r="C11" s="30"/>
      <c r="D11" s="30">
        <v>1</v>
      </c>
      <c r="E11" s="30"/>
      <c r="F11" s="30"/>
      <c r="G11" s="85">
        <v>1</v>
      </c>
      <c r="H11" s="76"/>
      <c r="I11" s="76"/>
      <c r="J11" s="76">
        <v>1</v>
      </c>
      <c r="K11" s="76"/>
      <c r="L11" s="76"/>
      <c r="M11" s="76">
        <v>1</v>
      </c>
    </row>
    <row r="12" spans="1:13" ht="15.75" thickBot="1" x14ac:dyDescent="0.3">
      <c r="A12" s="10" t="s">
        <v>14</v>
      </c>
      <c r="B12" s="32"/>
      <c r="C12" s="4"/>
      <c r="D12" s="4">
        <v>1</v>
      </c>
      <c r="E12" s="4"/>
      <c r="F12" s="4"/>
      <c r="G12" s="82">
        <v>1</v>
      </c>
      <c r="H12" s="72"/>
      <c r="I12" s="72"/>
      <c r="J12" s="72">
        <v>1</v>
      </c>
      <c r="K12" s="72"/>
      <c r="L12" s="72"/>
      <c r="M12" s="72">
        <v>1</v>
      </c>
    </row>
    <row r="13" spans="1:13" ht="15.75" thickBot="1" x14ac:dyDescent="0.3">
      <c r="A13" s="10" t="s">
        <v>15</v>
      </c>
      <c r="B13" s="32"/>
      <c r="C13" s="4"/>
      <c r="D13" s="88">
        <f>D11/D12</f>
        <v>1</v>
      </c>
      <c r="E13" s="4"/>
      <c r="F13" s="4"/>
      <c r="G13" s="88">
        <f>G11/G12</f>
        <v>1</v>
      </c>
      <c r="H13" s="72"/>
      <c r="I13" s="72"/>
      <c r="J13" s="210">
        <f>J11/J12</f>
        <v>1</v>
      </c>
      <c r="K13" s="72"/>
      <c r="L13" s="72"/>
      <c r="M13" s="210">
        <f>M11/M12</f>
        <v>1</v>
      </c>
    </row>
    <row r="14" spans="1:13" x14ac:dyDescent="0.25">
      <c r="A14" s="6" t="str">
        <f>'Actividad 1.8.2'!A14</f>
        <v>Variables acumuladas</v>
      </c>
    </row>
  </sheetData>
  <mergeCells count="8">
    <mergeCell ref="A1:M1"/>
    <mergeCell ref="B2:M2"/>
    <mergeCell ref="B3:M3"/>
    <mergeCell ref="A5:A8"/>
    <mergeCell ref="C5:M5"/>
    <mergeCell ref="C6:M6"/>
    <mergeCell ref="C7:M7"/>
    <mergeCell ref="C8:M8"/>
  </mergeCells>
  <pageMargins left="0.25" right="0.25" top="0.75" bottom="0.75" header="0.3" footer="0.3"/>
  <pageSetup paperSize="9" scale="90" orientation="landscape" horizontalDpi="360" verticalDpi="36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E0DB08-5FF5-4ACB-9CAA-A00680F0EE20}">
  <dimension ref="A1:N17"/>
  <sheetViews>
    <sheetView zoomScaleNormal="100" workbookViewId="0">
      <selection activeCell="P12" sqref="P12"/>
    </sheetView>
  </sheetViews>
  <sheetFormatPr baseColWidth="10" defaultRowHeight="15" x14ac:dyDescent="0.25"/>
  <cols>
    <col min="1" max="1" width="17" style="6" bestFit="1" customWidth="1"/>
    <col min="2" max="2" width="15" style="6" customWidth="1"/>
    <col min="3" max="13" width="11.42578125" style="6"/>
  </cols>
  <sheetData>
    <row r="1" spans="1:14" ht="20.25" x14ac:dyDescent="0.25">
      <c r="A1" s="257" t="s">
        <v>47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9"/>
    </row>
    <row r="2" spans="1:14" ht="15" customHeight="1" x14ac:dyDescent="0.25">
      <c r="A2" s="20" t="s">
        <v>16</v>
      </c>
      <c r="B2" s="238" t="s">
        <v>218</v>
      </c>
      <c r="C2" s="238"/>
      <c r="D2" s="238"/>
      <c r="E2" s="238"/>
      <c r="F2" s="238"/>
      <c r="G2" s="238"/>
      <c r="H2" s="238"/>
      <c r="I2" s="238"/>
      <c r="J2" s="238"/>
      <c r="K2" s="238"/>
      <c r="L2" s="238"/>
      <c r="M2" s="238"/>
      <c r="N2" s="239"/>
    </row>
    <row r="3" spans="1:14" ht="27" customHeight="1" x14ac:dyDescent="0.25">
      <c r="A3" s="20" t="s">
        <v>19</v>
      </c>
      <c r="B3" s="240" t="s">
        <v>34</v>
      </c>
      <c r="C3" s="240"/>
      <c r="D3" s="240"/>
      <c r="E3" s="240"/>
      <c r="F3" s="240"/>
      <c r="G3" s="240"/>
      <c r="H3" s="240"/>
      <c r="I3" s="240"/>
      <c r="J3" s="240"/>
      <c r="K3" s="240"/>
      <c r="L3" s="240"/>
      <c r="M3" s="240"/>
      <c r="N3" s="241"/>
    </row>
    <row r="4" spans="1:14" x14ac:dyDescent="0.25">
      <c r="A4" s="21"/>
      <c r="N4" s="145"/>
    </row>
    <row r="5" spans="1:14" ht="27.75" customHeight="1" x14ac:dyDescent="0.25">
      <c r="A5" s="246" t="s">
        <v>21</v>
      </c>
      <c r="B5" s="7" t="s">
        <v>22</v>
      </c>
      <c r="C5" s="240" t="s">
        <v>23</v>
      </c>
      <c r="D5" s="240"/>
      <c r="E5" s="240"/>
      <c r="F5" s="240"/>
      <c r="G5" s="240"/>
      <c r="H5" s="240"/>
      <c r="I5" s="240"/>
      <c r="J5" s="240"/>
      <c r="K5" s="240"/>
      <c r="L5" s="240"/>
      <c r="M5" s="240"/>
      <c r="N5" s="241"/>
    </row>
    <row r="6" spans="1:14" ht="15" customHeight="1" x14ac:dyDescent="0.25">
      <c r="A6" s="246"/>
      <c r="B6" s="7" t="s">
        <v>24</v>
      </c>
      <c r="C6" s="238" t="s">
        <v>219</v>
      </c>
      <c r="D6" s="238"/>
      <c r="E6" s="238"/>
      <c r="F6" s="238"/>
      <c r="G6" s="238"/>
      <c r="H6" s="238"/>
      <c r="I6" s="238"/>
      <c r="J6" s="238"/>
      <c r="K6" s="238"/>
      <c r="L6" s="238"/>
      <c r="M6" s="238"/>
      <c r="N6" s="239"/>
    </row>
    <row r="7" spans="1:14" ht="15" customHeight="1" x14ac:dyDescent="0.25">
      <c r="A7" s="246"/>
      <c r="B7" s="7" t="s">
        <v>26</v>
      </c>
      <c r="C7" s="238" t="s">
        <v>220</v>
      </c>
      <c r="D7" s="238"/>
      <c r="E7" s="238"/>
      <c r="F7" s="238"/>
      <c r="G7" s="238"/>
      <c r="H7" s="238"/>
      <c r="I7" s="238"/>
      <c r="J7" s="238"/>
      <c r="K7" s="238"/>
      <c r="L7" s="238"/>
      <c r="M7" s="238"/>
      <c r="N7" s="239"/>
    </row>
    <row r="8" spans="1:14" ht="30" x14ac:dyDescent="0.25">
      <c r="A8" s="246"/>
      <c r="B8" s="7" t="s">
        <v>221</v>
      </c>
      <c r="C8" s="238" t="s">
        <v>226</v>
      </c>
      <c r="D8" s="238"/>
      <c r="E8" s="238"/>
      <c r="F8" s="238"/>
      <c r="G8" s="238"/>
      <c r="H8" s="238"/>
      <c r="I8" s="238"/>
      <c r="J8" s="238"/>
      <c r="K8" s="238"/>
      <c r="L8" s="238"/>
      <c r="M8" s="238"/>
      <c r="N8" s="239"/>
    </row>
    <row r="9" spans="1:14" x14ac:dyDescent="0.25">
      <c r="A9" s="21"/>
      <c r="N9" s="145"/>
    </row>
    <row r="10" spans="1:14" x14ac:dyDescent="0.25">
      <c r="A10" s="146" t="s">
        <v>0</v>
      </c>
      <c r="B10" s="144" t="s">
        <v>1</v>
      </c>
      <c r="C10" s="144" t="s">
        <v>2</v>
      </c>
      <c r="D10" s="144" t="s">
        <v>3</v>
      </c>
      <c r="E10" s="144" t="s">
        <v>4</v>
      </c>
      <c r="F10" s="144" t="s">
        <v>5</v>
      </c>
      <c r="G10" s="144" t="s">
        <v>6</v>
      </c>
      <c r="H10" s="144" t="s">
        <v>7</v>
      </c>
      <c r="I10" s="144" t="s">
        <v>8</v>
      </c>
      <c r="J10" s="144" t="s">
        <v>9</v>
      </c>
      <c r="K10" s="144" t="s">
        <v>10</v>
      </c>
      <c r="L10" s="144" t="s">
        <v>11</v>
      </c>
      <c r="M10" s="144" t="s">
        <v>12</v>
      </c>
      <c r="N10" s="147" t="s">
        <v>258</v>
      </c>
    </row>
    <row r="11" spans="1:14" x14ac:dyDescent="0.25">
      <c r="A11" s="148" t="s">
        <v>13</v>
      </c>
      <c r="B11" s="140">
        <f>Hoja1!B30</f>
        <v>32</v>
      </c>
      <c r="C11" s="140">
        <f>Hoja1!C30</f>
        <v>32</v>
      </c>
      <c r="D11" s="140">
        <f>Hoja1!D30</f>
        <v>32</v>
      </c>
      <c r="E11" s="198">
        <f>Hoja1!E30</f>
        <v>32</v>
      </c>
      <c r="F11" s="198">
        <f>Hoja1!F30</f>
        <v>32</v>
      </c>
      <c r="G11" s="198">
        <f>Hoja1!G30</f>
        <v>32</v>
      </c>
      <c r="H11" s="151">
        <f>Hoja1!H30</f>
        <v>32</v>
      </c>
      <c r="I11" s="151">
        <f>Hoja1!I30</f>
        <v>32</v>
      </c>
      <c r="J11" s="151">
        <f>Hoja1!J30</f>
        <v>0</v>
      </c>
      <c r="K11" s="151">
        <f>Hoja1!K30</f>
        <v>0</v>
      </c>
      <c r="L11" s="151">
        <f>Hoja1!L30</f>
        <v>0</v>
      </c>
      <c r="M11" s="151">
        <f>Hoja1!M30</f>
        <v>0</v>
      </c>
      <c r="N11" s="155">
        <v>44.5</v>
      </c>
    </row>
    <row r="12" spans="1:14" x14ac:dyDescent="0.25">
      <c r="A12" s="148" t="s">
        <v>14</v>
      </c>
      <c r="B12" s="140">
        <f>Hoja1!B31</f>
        <v>89</v>
      </c>
      <c r="C12" s="140">
        <f>Hoja1!C31</f>
        <v>89</v>
      </c>
      <c r="D12" s="140">
        <f>Hoja1!D31</f>
        <v>89</v>
      </c>
      <c r="E12" s="198">
        <f>Hoja1!E31</f>
        <v>89</v>
      </c>
      <c r="F12" s="198">
        <f>Hoja1!F31</f>
        <v>89</v>
      </c>
      <c r="G12" s="198">
        <f>Hoja1!G31</f>
        <v>89</v>
      </c>
      <c r="H12" s="151">
        <f>Hoja1!H31</f>
        <v>89</v>
      </c>
      <c r="I12" s="151">
        <f>Hoja1!I31</f>
        <v>89</v>
      </c>
      <c r="J12" s="151">
        <f>Hoja1!J31</f>
        <v>0</v>
      </c>
      <c r="K12" s="151">
        <f>Hoja1!K31</f>
        <v>0</v>
      </c>
      <c r="L12" s="151">
        <f>Hoja1!L31</f>
        <v>0</v>
      </c>
      <c r="M12" s="151">
        <f>Hoja1!M31</f>
        <v>0</v>
      </c>
      <c r="N12" s="154">
        <v>89</v>
      </c>
    </row>
    <row r="13" spans="1:14" ht="15.75" thickBot="1" x14ac:dyDescent="0.3">
      <c r="A13" s="149" t="s">
        <v>15</v>
      </c>
      <c r="B13" s="150">
        <f t="shared" ref="B13:M13" si="0">B11/B12</f>
        <v>0.3595505617977528</v>
      </c>
      <c r="C13" s="150">
        <f t="shared" si="0"/>
        <v>0.3595505617977528</v>
      </c>
      <c r="D13" s="150">
        <f>D11/D12</f>
        <v>0.3595505617977528</v>
      </c>
      <c r="E13" s="199">
        <f t="shared" si="0"/>
        <v>0.3595505617977528</v>
      </c>
      <c r="F13" s="199">
        <f t="shared" si="0"/>
        <v>0.3595505617977528</v>
      </c>
      <c r="G13" s="199">
        <f t="shared" si="0"/>
        <v>0.3595505617977528</v>
      </c>
      <c r="H13" s="152">
        <f t="shared" si="0"/>
        <v>0.3595505617977528</v>
      </c>
      <c r="I13" s="152">
        <f t="shared" si="0"/>
        <v>0.3595505617977528</v>
      </c>
      <c r="J13" s="152" t="e">
        <f t="shared" si="0"/>
        <v>#DIV/0!</v>
      </c>
      <c r="K13" s="152" t="e">
        <f t="shared" si="0"/>
        <v>#DIV/0!</v>
      </c>
      <c r="L13" s="152" t="e">
        <f t="shared" si="0"/>
        <v>#DIV/0!</v>
      </c>
      <c r="M13" s="152" t="e">
        <f t="shared" si="0"/>
        <v>#DIV/0!</v>
      </c>
      <c r="N13" s="153">
        <f>N11/N12</f>
        <v>0.5</v>
      </c>
    </row>
    <row r="14" spans="1:14" ht="15.75" thickBot="1" x14ac:dyDescent="0.3">
      <c r="A14" s="6" t="s">
        <v>259</v>
      </c>
      <c r="B14" s="71"/>
      <c r="C14" s="71"/>
      <c r="D14" s="71"/>
      <c r="E14" s="71"/>
      <c r="F14" s="71"/>
      <c r="G14" s="71"/>
      <c r="H14" s="71"/>
      <c r="I14" s="17"/>
      <c r="J14" s="17"/>
      <c r="K14" s="17"/>
      <c r="L14" s="17"/>
      <c r="M14" s="18"/>
    </row>
    <row r="15" spans="1:14" ht="15.75" thickBot="1" x14ac:dyDescent="0.3">
      <c r="A15" s="103"/>
      <c r="B15" s="9" t="s">
        <v>1</v>
      </c>
      <c r="C15" s="9" t="s">
        <v>2</v>
      </c>
      <c r="D15" s="9" t="s">
        <v>3</v>
      </c>
      <c r="E15" s="9" t="s">
        <v>4</v>
      </c>
      <c r="F15" s="9" t="s">
        <v>5</v>
      </c>
      <c r="G15" s="9" t="s">
        <v>6</v>
      </c>
      <c r="H15" s="9" t="s">
        <v>7</v>
      </c>
      <c r="I15" s="9" t="s">
        <v>8</v>
      </c>
      <c r="J15" s="9" t="s">
        <v>9</v>
      </c>
      <c r="K15" s="9" t="s">
        <v>10</v>
      </c>
      <c r="L15" s="9" t="s">
        <v>11</v>
      </c>
      <c r="M15" s="25" t="s">
        <v>12</v>
      </c>
    </row>
    <row r="16" spans="1:14" ht="15.75" thickBot="1" x14ac:dyDescent="0.3">
      <c r="A16" s="6" t="s">
        <v>247</v>
      </c>
      <c r="B16" s="11">
        <f>B11</f>
        <v>32</v>
      </c>
      <c r="C16" s="11">
        <f t="shared" ref="C16:J16" si="1">C11</f>
        <v>32</v>
      </c>
      <c r="D16" s="11">
        <f t="shared" si="1"/>
        <v>32</v>
      </c>
      <c r="E16" s="11">
        <f t="shared" si="1"/>
        <v>32</v>
      </c>
      <c r="F16" s="11">
        <f t="shared" si="1"/>
        <v>32</v>
      </c>
      <c r="G16" s="11">
        <f t="shared" si="1"/>
        <v>32</v>
      </c>
      <c r="H16" s="11">
        <f t="shared" si="1"/>
        <v>32</v>
      </c>
      <c r="I16" s="11">
        <f t="shared" si="1"/>
        <v>32</v>
      </c>
      <c r="J16" s="11">
        <f t="shared" si="1"/>
        <v>0</v>
      </c>
      <c r="K16" s="11">
        <f t="shared" ref="K16:M16" si="2">K11</f>
        <v>0</v>
      </c>
      <c r="L16" s="11">
        <f t="shared" si="2"/>
        <v>0</v>
      </c>
      <c r="M16" s="11">
        <f t="shared" si="2"/>
        <v>0</v>
      </c>
    </row>
    <row r="17" spans="1:13" ht="15.75" thickBot="1" x14ac:dyDescent="0.3">
      <c r="A17" s="6" t="s">
        <v>238</v>
      </c>
      <c r="B17" s="11">
        <f>B12</f>
        <v>89</v>
      </c>
      <c r="C17" s="11">
        <f t="shared" ref="C17:J17" si="3">C12</f>
        <v>89</v>
      </c>
      <c r="D17" s="11">
        <f t="shared" si="3"/>
        <v>89</v>
      </c>
      <c r="E17" s="11">
        <f t="shared" si="3"/>
        <v>89</v>
      </c>
      <c r="F17" s="11">
        <f t="shared" si="3"/>
        <v>89</v>
      </c>
      <c r="G17" s="11">
        <f t="shared" si="3"/>
        <v>89</v>
      </c>
      <c r="H17" s="11">
        <f t="shared" si="3"/>
        <v>89</v>
      </c>
      <c r="I17" s="11">
        <f t="shared" si="3"/>
        <v>89</v>
      </c>
      <c r="J17" s="11">
        <f t="shared" si="3"/>
        <v>0</v>
      </c>
      <c r="K17" s="11">
        <f t="shared" ref="K17:M17" si="4">K12</f>
        <v>0</v>
      </c>
      <c r="L17" s="11">
        <f t="shared" si="4"/>
        <v>0</v>
      </c>
      <c r="M17" s="11">
        <f t="shared" si="4"/>
        <v>0</v>
      </c>
    </row>
  </sheetData>
  <mergeCells count="8">
    <mergeCell ref="A5:A8"/>
    <mergeCell ref="A1:N1"/>
    <mergeCell ref="B2:N2"/>
    <mergeCell ref="B3:N3"/>
    <mergeCell ref="C5:N5"/>
    <mergeCell ref="C6:N6"/>
    <mergeCell ref="C7:N7"/>
    <mergeCell ref="C8:N8"/>
  </mergeCells>
  <pageMargins left="0.25" right="0.25" top="0.75" bottom="0.75" header="0.3" footer="0.3"/>
  <pageSetup paperSize="9" scale="84" orientation="landscape" horizontalDpi="360" verticalDpi="360" r:id="rId1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67AAF4-2E53-4441-BB66-67F3D902FC05}">
  <dimension ref="A1:M14"/>
  <sheetViews>
    <sheetView zoomScaleNormal="100" workbookViewId="0">
      <selection activeCell="D18" sqref="D18"/>
    </sheetView>
  </sheetViews>
  <sheetFormatPr baseColWidth="10" defaultRowHeight="15" x14ac:dyDescent="0.25"/>
  <cols>
    <col min="1" max="1" width="17" style="6" bestFit="1" customWidth="1"/>
    <col min="2" max="2" width="15" style="6" customWidth="1"/>
    <col min="3" max="3" width="11.42578125" style="6"/>
    <col min="4" max="4" width="11.7109375" style="6" bestFit="1" customWidth="1"/>
    <col min="5" max="6" width="11.42578125" style="6"/>
    <col min="7" max="7" width="11.7109375" style="6" bestFit="1" customWidth="1"/>
    <col min="8" max="9" width="11.42578125" style="6"/>
    <col min="10" max="10" width="11.7109375" style="6" bestFit="1" customWidth="1"/>
    <col min="11" max="12" width="11.42578125" style="6"/>
    <col min="13" max="13" width="11.7109375" style="6" bestFit="1" customWidth="1"/>
  </cols>
  <sheetData>
    <row r="1" spans="1:13" ht="20.25" x14ac:dyDescent="0.25">
      <c r="A1" s="217" t="s">
        <v>197</v>
      </c>
      <c r="B1" s="218"/>
      <c r="C1" s="218"/>
      <c r="D1" s="218"/>
      <c r="E1" s="218"/>
      <c r="F1" s="218"/>
      <c r="G1" s="218"/>
      <c r="H1" s="218"/>
      <c r="I1" s="218"/>
      <c r="J1" s="218"/>
      <c r="K1" s="218"/>
      <c r="L1" s="218"/>
      <c r="M1" s="219"/>
    </row>
    <row r="2" spans="1:13" x14ac:dyDescent="0.25">
      <c r="A2" s="20" t="s">
        <v>16</v>
      </c>
      <c r="B2" s="220" t="s">
        <v>198</v>
      </c>
      <c r="C2" s="221"/>
      <c r="D2" s="221"/>
      <c r="E2" s="221"/>
      <c r="F2" s="221"/>
      <c r="G2" s="221"/>
      <c r="H2" s="221"/>
      <c r="I2" s="221"/>
      <c r="J2" s="221"/>
      <c r="K2" s="221"/>
      <c r="L2" s="221"/>
      <c r="M2" s="222"/>
    </row>
    <row r="3" spans="1:13" ht="26.25" customHeight="1" x14ac:dyDescent="0.25">
      <c r="A3" s="20" t="s">
        <v>19</v>
      </c>
      <c r="B3" s="223" t="s">
        <v>199</v>
      </c>
      <c r="C3" s="224"/>
      <c r="D3" s="224"/>
      <c r="E3" s="224"/>
      <c r="F3" s="224"/>
      <c r="G3" s="224"/>
      <c r="H3" s="224"/>
      <c r="I3" s="224"/>
      <c r="J3" s="224"/>
      <c r="K3" s="224"/>
      <c r="L3" s="224"/>
      <c r="M3" s="225"/>
    </row>
    <row r="4" spans="1:13" x14ac:dyDescent="0.25">
      <c r="A4" s="21"/>
      <c r="M4" s="22"/>
    </row>
    <row r="5" spans="1:13" x14ac:dyDescent="0.25">
      <c r="A5" s="226" t="s">
        <v>21</v>
      </c>
      <c r="B5" s="7" t="s">
        <v>22</v>
      </c>
      <c r="C5" s="223" t="s">
        <v>23</v>
      </c>
      <c r="D5" s="224"/>
      <c r="E5" s="224"/>
      <c r="F5" s="224"/>
      <c r="G5" s="224"/>
      <c r="H5" s="224"/>
      <c r="I5" s="224"/>
      <c r="J5" s="224"/>
      <c r="K5" s="224"/>
      <c r="L5" s="224"/>
      <c r="M5" s="225"/>
    </row>
    <row r="6" spans="1:13" x14ac:dyDescent="0.25">
      <c r="A6" s="227"/>
      <c r="B6" s="7" t="s">
        <v>24</v>
      </c>
      <c r="C6" s="220" t="s">
        <v>200</v>
      </c>
      <c r="D6" s="221"/>
      <c r="E6" s="221"/>
      <c r="F6" s="221"/>
      <c r="G6" s="221"/>
      <c r="H6" s="221"/>
      <c r="I6" s="221"/>
      <c r="J6" s="221"/>
      <c r="K6" s="221"/>
      <c r="L6" s="221"/>
      <c r="M6" s="222"/>
    </row>
    <row r="7" spans="1:13" x14ac:dyDescent="0.25">
      <c r="A7" s="227"/>
      <c r="B7" s="7" t="s">
        <v>26</v>
      </c>
      <c r="C7" s="220" t="s">
        <v>201</v>
      </c>
      <c r="D7" s="221"/>
      <c r="E7" s="221"/>
      <c r="F7" s="221"/>
      <c r="G7" s="221"/>
      <c r="H7" s="221"/>
      <c r="I7" s="221"/>
      <c r="J7" s="221"/>
      <c r="K7" s="221"/>
      <c r="L7" s="221"/>
      <c r="M7" s="222"/>
    </row>
    <row r="8" spans="1:13" ht="30" x14ac:dyDescent="0.25">
      <c r="A8" s="228"/>
      <c r="B8" s="7" t="s">
        <v>223</v>
      </c>
      <c r="C8" s="220" t="s">
        <v>222</v>
      </c>
      <c r="D8" s="221"/>
      <c r="E8" s="221"/>
      <c r="F8" s="221"/>
      <c r="G8" s="221"/>
      <c r="H8" s="221"/>
      <c r="I8" s="221"/>
      <c r="J8" s="221"/>
      <c r="K8" s="221"/>
      <c r="L8" s="221"/>
      <c r="M8" s="222"/>
    </row>
    <row r="9" spans="1:13" ht="15.75" thickBot="1" x14ac:dyDescent="0.3">
      <c r="A9" s="21"/>
      <c r="M9" s="22"/>
    </row>
    <row r="10" spans="1:13" ht="15.75" thickBot="1" x14ac:dyDescent="0.3">
      <c r="A10" s="8" t="s">
        <v>0</v>
      </c>
      <c r="B10" s="9" t="s">
        <v>1</v>
      </c>
      <c r="C10" s="9" t="s">
        <v>2</v>
      </c>
      <c r="D10" s="9" t="s">
        <v>3</v>
      </c>
      <c r="E10" s="9" t="s">
        <v>4</v>
      </c>
      <c r="F10" s="9" t="s">
        <v>5</v>
      </c>
      <c r="G10" s="9" t="s">
        <v>6</v>
      </c>
      <c r="H10" s="9" t="s">
        <v>7</v>
      </c>
      <c r="I10" s="9" t="s">
        <v>8</v>
      </c>
      <c r="J10" s="9" t="s">
        <v>9</v>
      </c>
      <c r="K10" s="9" t="s">
        <v>10</v>
      </c>
      <c r="L10" s="9" t="s">
        <v>11</v>
      </c>
      <c r="M10" s="25" t="s">
        <v>12</v>
      </c>
    </row>
    <row r="11" spans="1:13" ht="15.75" thickBot="1" x14ac:dyDescent="0.3">
      <c r="A11" s="10" t="s">
        <v>13</v>
      </c>
      <c r="B11" s="31"/>
      <c r="C11" s="30"/>
      <c r="D11" s="30">
        <v>0</v>
      </c>
      <c r="E11" s="30"/>
      <c r="F11" s="30"/>
      <c r="G11" s="85">
        <v>0</v>
      </c>
      <c r="H11" s="76"/>
      <c r="I11" s="76"/>
      <c r="J11" s="76">
        <v>3</v>
      </c>
      <c r="K11" s="76"/>
      <c r="L11" s="76"/>
      <c r="M11" s="76">
        <v>4</v>
      </c>
    </row>
    <row r="12" spans="1:13" ht="15.75" thickBot="1" x14ac:dyDescent="0.3">
      <c r="A12" s="10" t="s">
        <v>14</v>
      </c>
      <c r="B12" s="32"/>
      <c r="C12" s="4"/>
      <c r="D12" s="4">
        <v>4</v>
      </c>
      <c r="E12" s="4"/>
      <c r="F12" s="4"/>
      <c r="G12" s="82">
        <v>4</v>
      </c>
      <c r="H12" s="72"/>
      <c r="I12" s="72"/>
      <c r="J12" s="72">
        <v>4</v>
      </c>
      <c r="K12" s="72"/>
      <c r="L12" s="72"/>
      <c r="M12" s="72">
        <v>4</v>
      </c>
    </row>
    <row r="13" spans="1:13" ht="15.75" thickBot="1" x14ac:dyDescent="0.3">
      <c r="A13" s="10" t="s">
        <v>15</v>
      </c>
      <c r="B13" s="32"/>
      <c r="C13" s="4"/>
      <c r="D13" s="88">
        <f>D11/D12</f>
        <v>0</v>
      </c>
      <c r="E13" s="4"/>
      <c r="F13" s="4"/>
      <c r="G13" s="88">
        <f>G11/G12</f>
        <v>0</v>
      </c>
      <c r="H13" s="72"/>
      <c r="I13" s="72"/>
      <c r="J13" s="210">
        <f>J11/J12</f>
        <v>0.75</v>
      </c>
      <c r="K13" s="72"/>
      <c r="L13" s="72"/>
      <c r="M13" s="210">
        <f>M11/M12</f>
        <v>1</v>
      </c>
    </row>
    <row r="14" spans="1:13" x14ac:dyDescent="0.25">
      <c r="A14" s="6" t="str">
        <f>'Actividad 1.8.2'!A14</f>
        <v>Variables acumuladas</v>
      </c>
    </row>
  </sheetData>
  <mergeCells count="8">
    <mergeCell ref="A1:M1"/>
    <mergeCell ref="B2:M2"/>
    <mergeCell ref="B3:M3"/>
    <mergeCell ref="A5:A8"/>
    <mergeCell ref="C5:M5"/>
    <mergeCell ref="C6:M6"/>
    <mergeCell ref="C7:M7"/>
    <mergeCell ref="C8:M8"/>
  </mergeCells>
  <pageMargins left="0.25" right="0.25" top="0.75" bottom="0.75" header="0.3" footer="0.3"/>
  <pageSetup paperSize="9" scale="90" orientation="landscape" horizontalDpi="360" verticalDpi="360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9A167D-FCEF-4B3A-9DFC-A8B7B9DD24DF}">
  <dimension ref="A1:M14"/>
  <sheetViews>
    <sheetView zoomScaleNormal="100" workbookViewId="0">
      <selection activeCell="D17" sqref="D17"/>
    </sheetView>
  </sheetViews>
  <sheetFormatPr baseColWidth="10" defaultRowHeight="15" x14ac:dyDescent="0.25"/>
  <cols>
    <col min="1" max="1" width="17" style="6" bestFit="1" customWidth="1"/>
    <col min="2" max="2" width="15" style="6" customWidth="1"/>
    <col min="3" max="3" width="11.42578125" style="6"/>
    <col min="4" max="4" width="11.7109375" style="6" bestFit="1" customWidth="1"/>
    <col min="5" max="6" width="11.42578125" style="6"/>
    <col min="7" max="7" width="11.7109375" style="6" bestFit="1" customWidth="1"/>
    <col min="8" max="9" width="11.42578125" style="6"/>
    <col min="10" max="10" width="11.7109375" style="6" bestFit="1" customWidth="1"/>
    <col min="11" max="12" width="11.42578125" style="6"/>
    <col min="13" max="13" width="11.7109375" style="6" bestFit="1" customWidth="1"/>
  </cols>
  <sheetData>
    <row r="1" spans="1:13" ht="20.25" x14ac:dyDescent="0.25">
      <c r="A1" s="217" t="s">
        <v>202</v>
      </c>
      <c r="B1" s="218"/>
      <c r="C1" s="218"/>
      <c r="D1" s="218"/>
      <c r="E1" s="218"/>
      <c r="F1" s="218"/>
      <c r="G1" s="218"/>
      <c r="H1" s="218"/>
      <c r="I1" s="218"/>
      <c r="J1" s="218"/>
      <c r="K1" s="218"/>
      <c r="L1" s="218"/>
      <c r="M1" s="219"/>
    </row>
    <row r="2" spans="1:13" x14ac:dyDescent="0.25">
      <c r="A2" s="20" t="s">
        <v>16</v>
      </c>
      <c r="B2" s="220" t="s">
        <v>203</v>
      </c>
      <c r="C2" s="221"/>
      <c r="D2" s="221"/>
      <c r="E2" s="221"/>
      <c r="F2" s="221"/>
      <c r="G2" s="221"/>
      <c r="H2" s="221"/>
      <c r="I2" s="221"/>
      <c r="J2" s="221"/>
      <c r="K2" s="221"/>
      <c r="L2" s="221"/>
      <c r="M2" s="222"/>
    </row>
    <row r="3" spans="1:13" x14ac:dyDescent="0.25">
      <c r="A3" s="20" t="s">
        <v>19</v>
      </c>
      <c r="B3" s="223" t="s">
        <v>204</v>
      </c>
      <c r="C3" s="224"/>
      <c r="D3" s="224"/>
      <c r="E3" s="224"/>
      <c r="F3" s="224"/>
      <c r="G3" s="224"/>
      <c r="H3" s="224"/>
      <c r="I3" s="224"/>
      <c r="J3" s="224"/>
      <c r="K3" s="224"/>
      <c r="L3" s="224"/>
      <c r="M3" s="225"/>
    </row>
    <row r="4" spans="1:13" x14ac:dyDescent="0.25">
      <c r="A4" s="21"/>
      <c r="M4" s="22"/>
    </row>
    <row r="5" spans="1:13" x14ac:dyDescent="0.25">
      <c r="A5" s="226" t="s">
        <v>21</v>
      </c>
      <c r="B5" s="7" t="s">
        <v>22</v>
      </c>
      <c r="C5" s="223" t="s">
        <v>23</v>
      </c>
      <c r="D5" s="224"/>
      <c r="E5" s="224"/>
      <c r="F5" s="224"/>
      <c r="G5" s="224"/>
      <c r="H5" s="224"/>
      <c r="I5" s="224"/>
      <c r="J5" s="224"/>
      <c r="K5" s="224"/>
      <c r="L5" s="224"/>
      <c r="M5" s="225"/>
    </row>
    <row r="6" spans="1:13" x14ac:dyDescent="0.25">
      <c r="A6" s="227"/>
      <c r="B6" s="7" t="s">
        <v>24</v>
      </c>
      <c r="C6" s="220" t="s">
        <v>205</v>
      </c>
      <c r="D6" s="221"/>
      <c r="E6" s="221"/>
      <c r="F6" s="221"/>
      <c r="G6" s="221"/>
      <c r="H6" s="221"/>
      <c r="I6" s="221"/>
      <c r="J6" s="221"/>
      <c r="K6" s="221"/>
      <c r="L6" s="221"/>
      <c r="M6" s="222"/>
    </row>
    <row r="7" spans="1:13" x14ac:dyDescent="0.25">
      <c r="A7" s="227"/>
      <c r="B7" s="7" t="s">
        <v>26</v>
      </c>
      <c r="C7" s="220" t="s">
        <v>206</v>
      </c>
      <c r="D7" s="221"/>
      <c r="E7" s="221"/>
      <c r="F7" s="221"/>
      <c r="G7" s="221"/>
      <c r="H7" s="221"/>
      <c r="I7" s="221"/>
      <c r="J7" s="221"/>
      <c r="K7" s="221"/>
      <c r="L7" s="221"/>
      <c r="M7" s="222"/>
    </row>
    <row r="8" spans="1:13" ht="30" x14ac:dyDescent="0.25">
      <c r="A8" s="228"/>
      <c r="B8" s="7" t="s">
        <v>223</v>
      </c>
      <c r="C8" s="220" t="s">
        <v>222</v>
      </c>
      <c r="D8" s="221"/>
      <c r="E8" s="221"/>
      <c r="F8" s="221"/>
      <c r="G8" s="221"/>
      <c r="H8" s="221"/>
      <c r="I8" s="221"/>
      <c r="J8" s="221"/>
      <c r="K8" s="221"/>
      <c r="L8" s="221"/>
      <c r="M8" s="222"/>
    </row>
    <row r="9" spans="1:13" ht="15.75" thickBot="1" x14ac:dyDescent="0.3">
      <c r="A9" s="21"/>
      <c r="M9" s="22"/>
    </row>
    <row r="10" spans="1:13" ht="15.75" thickBot="1" x14ac:dyDescent="0.3">
      <c r="A10" s="8" t="s">
        <v>0</v>
      </c>
      <c r="B10" s="9" t="s">
        <v>1</v>
      </c>
      <c r="C10" s="9" t="s">
        <v>2</v>
      </c>
      <c r="D10" s="9" t="s">
        <v>3</v>
      </c>
      <c r="E10" s="9" t="s">
        <v>4</v>
      </c>
      <c r="F10" s="9" t="s">
        <v>5</v>
      </c>
      <c r="G10" s="9" t="s">
        <v>6</v>
      </c>
      <c r="H10" s="9" t="s">
        <v>7</v>
      </c>
      <c r="I10" s="9" t="s">
        <v>8</v>
      </c>
      <c r="J10" s="9" t="s">
        <v>9</v>
      </c>
      <c r="K10" s="9" t="s">
        <v>10</v>
      </c>
      <c r="L10" s="9" t="s">
        <v>11</v>
      </c>
      <c r="M10" s="25" t="s">
        <v>12</v>
      </c>
    </row>
    <row r="11" spans="1:13" ht="15.75" thickBot="1" x14ac:dyDescent="0.3">
      <c r="A11" s="10" t="s">
        <v>13</v>
      </c>
      <c r="B11" s="31"/>
      <c r="C11" s="30"/>
      <c r="D11" s="30">
        <v>0</v>
      </c>
      <c r="E11" s="30"/>
      <c r="F11" s="30"/>
      <c r="G11" s="85">
        <v>0</v>
      </c>
      <c r="H11" s="76"/>
      <c r="I11" s="76"/>
      <c r="J11" s="76">
        <v>3</v>
      </c>
      <c r="K11" s="76"/>
      <c r="L11" s="76"/>
      <c r="M11" s="76">
        <v>3</v>
      </c>
    </row>
    <row r="12" spans="1:13" ht="15.75" thickBot="1" x14ac:dyDescent="0.3">
      <c r="A12" s="10" t="s">
        <v>14</v>
      </c>
      <c r="B12" s="32"/>
      <c r="C12" s="4"/>
      <c r="D12" s="4">
        <v>3</v>
      </c>
      <c r="E12" s="4"/>
      <c r="F12" s="4"/>
      <c r="G12" s="82">
        <v>3</v>
      </c>
      <c r="H12" s="72"/>
      <c r="I12" s="72"/>
      <c r="J12" s="72">
        <v>3</v>
      </c>
      <c r="K12" s="72"/>
      <c r="L12" s="72"/>
      <c r="M12" s="72">
        <v>3</v>
      </c>
    </row>
    <row r="13" spans="1:13" ht="15.75" thickBot="1" x14ac:dyDescent="0.3">
      <c r="A13" s="10" t="s">
        <v>15</v>
      </c>
      <c r="B13" s="32"/>
      <c r="C13" s="4"/>
      <c r="D13" s="88">
        <f>D11/D12</f>
        <v>0</v>
      </c>
      <c r="E13" s="4"/>
      <c r="F13" s="4"/>
      <c r="G13" s="86">
        <f>G11/G12</f>
        <v>0</v>
      </c>
      <c r="H13" s="72"/>
      <c r="I13" s="72"/>
      <c r="J13" s="210">
        <f>J11/J12</f>
        <v>1</v>
      </c>
      <c r="K13" s="72"/>
      <c r="L13" s="72"/>
      <c r="M13" s="210">
        <f>M11/M12</f>
        <v>1</v>
      </c>
    </row>
    <row r="14" spans="1:13" x14ac:dyDescent="0.25">
      <c r="A14" s="6" t="str">
        <f>'Actividad 1.8.2'!A14</f>
        <v>Variables acumuladas</v>
      </c>
    </row>
  </sheetData>
  <mergeCells count="8">
    <mergeCell ref="A1:M1"/>
    <mergeCell ref="B2:M2"/>
    <mergeCell ref="B3:M3"/>
    <mergeCell ref="A5:A8"/>
    <mergeCell ref="C5:M5"/>
    <mergeCell ref="C6:M6"/>
    <mergeCell ref="C7:M7"/>
    <mergeCell ref="C8:M8"/>
  </mergeCells>
  <pageMargins left="0.25" right="0.25" top="0.75" bottom="0.75" header="0.3" footer="0.3"/>
  <pageSetup paperSize="9" scale="90" orientation="landscape" horizontalDpi="360" verticalDpi="36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057278-FF5C-4D6E-9195-EE0618760A84}">
  <dimension ref="A1:M14"/>
  <sheetViews>
    <sheetView zoomScaleNormal="100" workbookViewId="0">
      <selection activeCell="J11" sqref="J11"/>
    </sheetView>
  </sheetViews>
  <sheetFormatPr baseColWidth="10" defaultRowHeight="15" x14ac:dyDescent="0.25"/>
  <cols>
    <col min="1" max="1" width="17" style="6" bestFit="1" customWidth="1"/>
    <col min="2" max="2" width="15" style="6" customWidth="1"/>
    <col min="3" max="3" width="11.42578125" style="6"/>
    <col min="4" max="4" width="11.7109375" style="6" bestFit="1" customWidth="1"/>
    <col min="5" max="6" width="11.42578125" style="6"/>
    <col min="7" max="7" width="11.7109375" style="6" bestFit="1" customWidth="1"/>
    <col min="8" max="9" width="11.42578125" style="6"/>
    <col min="10" max="10" width="11.7109375" style="6" bestFit="1" customWidth="1"/>
    <col min="11" max="12" width="11.42578125" style="6"/>
    <col min="13" max="13" width="11.7109375" style="6" bestFit="1" customWidth="1"/>
  </cols>
  <sheetData>
    <row r="1" spans="1:13" ht="20.25" x14ac:dyDescent="0.25">
      <c r="A1" s="217" t="s">
        <v>207</v>
      </c>
      <c r="B1" s="218"/>
      <c r="C1" s="218"/>
      <c r="D1" s="218"/>
      <c r="E1" s="218"/>
      <c r="F1" s="218"/>
      <c r="G1" s="218"/>
      <c r="H1" s="218"/>
      <c r="I1" s="218"/>
      <c r="J1" s="218"/>
      <c r="K1" s="218"/>
      <c r="L1" s="218"/>
      <c r="M1" s="219"/>
    </row>
    <row r="2" spans="1:13" x14ac:dyDescent="0.25">
      <c r="A2" s="20" t="s">
        <v>16</v>
      </c>
      <c r="B2" s="220" t="s">
        <v>208</v>
      </c>
      <c r="C2" s="221"/>
      <c r="D2" s="221"/>
      <c r="E2" s="221"/>
      <c r="F2" s="221"/>
      <c r="G2" s="221"/>
      <c r="H2" s="221"/>
      <c r="I2" s="221"/>
      <c r="J2" s="221"/>
      <c r="K2" s="221"/>
      <c r="L2" s="221"/>
      <c r="M2" s="222"/>
    </row>
    <row r="3" spans="1:13" x14ac:dyDescent="0.25">
      <c r="A3" s="20" t="s">
        <v>19</v>
      </c>
      <c r="B3" s="223" t="s">
        <v>209</v>
      </c>
      <c r="C3" s="224"/>
      <c r="D3" s="224"/>
      <c r="E3" s="224"/>
      <c r="F3" s="224"/>
      <c r="G3" s="224"/>
      <c r="H3" s="224"/>
      <c r="I3" s="224"/>
      <c r="J3" s="224"/>
      <c r="K3" s="224"/>
      <c r="L3" s="224"/>
      <c r="M3" s="225"/>
    </row>
    <row r="4" spans="1:13" x14ac:dyDescent="0.25">
      <c r="A4" s="21"/>
      <c r="M4" s="22"/>
    </row>
    <row r="5" spans="1:13" x14ac:dyDescent="0.25">
      <c r="A5" s="226" t="s">
        <v>21</v>
      </c>
      <c r="B5" s="7" t="s">
        <v>22</v>
      </c>
      <c r="C5" s="223" t="s">
        <v>23</v>
      </c>
      <c r="D5" s="224"/>
      <c r="E5" s="224"/>
      <c r="F5" s="224"/>
      <c r="G5" s="224"/>
      <c r="H5" s="224"/>
      <c r="I5" s="224"/>
      <c r="J5" s="224"/>
      <c r="K5" s="224"/>
      <c r="L5" s="224"/>
      <c r="M5" s="225"/>
    </row>
    <row r="6" spans="1:13" x14ac:dyDescent="0.25">
      <c r="A6" s="227"/>
      <c r="B6" s="7" t="s">
        <v>24</v>
      </c>
      <c r="C6" s="220" t="s">
        <v>210</v>
      </c>
      <c r="D6" s="221"/>
      <c r="E6" s="221"/>
      <c r="F6" s="221"/>
      <c r="G6" s="221"/>
      <c r="H6" s="221"/>
      <c r="I6" s="221"/>
      <c r="J6" s="221"/>
      <c r="K6" s="221"/>
      <c r="L6" s="221"/>
      <c r="M6" s="222"/>
    </row>
    <row r="7" spans="1:13" x14ac:dyDescent="0.25">
      <c r="A7" s="227"/>
      <c r="B7" s="7" t="s">
        <v>26</v>
      </c>
      <c r="C7" s="220" t="s">
        <v>211</v>
      </c>
      <c r="D7" s="221"/>
      <c r="E7" s="221"/>
      <c r="F7" s="221"/>
      <c r="G7" s="221"/>
      <c r="H7" s="221"/>
      <c r="I7" s="221"/>
      <c r="J7" s="221"/>
      <c r="K7" s="221"/>
      <c r="L7" s="221"/>
      <c r="M7" s="222"/>
    </row>
    <row r="8" spans="1:13" ht="30" x14ac:dyDescent="0.25">
      <c r="A8" s="228"/>
      <c r="B8" s="7" t="s">
        <v>223</v>
      </c>
      <c r="C8" s="220" t="s">
        <v>222</v>
      </c>
      <c r="D8" s="221"/>
      <c r="E8" s="221"/>
      <c r="F8" s="221"/>
      <c r="G8" s="221"/>
      <c r="H8" s="221"/>
      <c r="I8" s="221"/>
      <c r="J8" s="221"/>
      <c r="K8" s="221"/>
      <c r="L8" s="221"/>
      <c r="M8" s="222"/>
    </row>
    <row r="9" spans="1:13" ht="15.75" thickBot="1" x14ac:dyDescent="0.3">
      <c r="A9" s="21"/>
      <c r="M9" s="22"/>
    </row>
    <row r="10" spans="1:13" ht="15.75" thickBot="1" x14ac:dyDescent="0.3">
      <c r="A10" s="8" t="s">
        <v>0</v>
      </c>
      <c r="B10" s="9" t="s">
        <v>1</v>
      </c>
      <c r="C10" s="9" t="s">
        <v>2</v>
      </c>
      <c r="D10" s="9" t="s">
        <v>3</v>
      </c>
      <c r="E10" s="9" t="s">
        <v>4</v>
      </c>
      <c r="F10" s="9" t="s">
        <v>5</v>
      </c>
      <c r="G10" s="9" t="s">
        <v>6</v>
      </c>
      <c r="H10" s="9" t="s">
        <v>7</v>
      </c>
      <c r="I10" s="9" t="s">
        <v>8</v>
      </c>
      <c r="J10" s="9" t="s">
        <v>9</v>
      </c>
      <c r="K10" s="9" t="s">
        <v>10</v>
      </c>
      <c r="L10" s="9" t="s">
        <v>11</v>
      </c>
      <c r="M10" s="25" t="s">
        <v>12</v>
      </c>
    </row>
    <row r="11" spans="1:13" ht="15.75" thickBot="1" x14ac:dyDescent="0.3">
      <c r="A11" s="10" t="s">
        <v>13</v>
      </c>
      <c r="B11" s="31"/>
      <c r="C11" s="30"/>
      <c r="D11" s="30">
        <v>0</v>
      </c>
      <c r="E11" s="30"/>
      <c r="F11" s="30"/>
      <c r="G11" s="85">
        <v>0</v>
      </c>
      <c r="H11" s="76"/>
      <c r="I11" s="76"/>
      <c r="J11" s="76">
        <v>2</v>
      </c>
      <c r="K11" s="76"/>
      <c r="L11" s="76"/>
      <c r="M11" s="76">
        <v>2</v>
      </c>
    </row>
    <row r="12" spans="1:13" ht="15.75" thickBot="1" x14ac:dyDescent="0.3">
      <c r="A12" s="10" t="s">
        <v>14</v>
      </c>
      <c r="B12" s="32"/>
      <c r="C12" s="4"/>
      <c r="D12" s="4">
        <v>2</v>
      </c>
      <c r="E12" s="4"/>
      <c r="F12" s="4"/>
      <c r="G12" s="82">
        <v>2</v>
      </c>
      <c r="H12" s="72"/>
      <c r="I12" s="72"/>
      <c r="J12" s="72">
        <v>2</v>
      </c>
      <c r="K12" s="72"/>
      <c r="L12" s="72"/>
      <c r="M12" s="72">
        <v>2</v>
      </c>
    </row>
    <row r="13" spans="1:13" ht="15.75" thickBot="1" x14ac:dyDescent="0.3">
      <c r="A13" s="10" t="s">
        <v>15</v>
      </c>
      <c r="B13" s="32"/>
      <c r="C13" s="4"/>
      <c r="D13" s="88">
        <f>D11/D12</f>
        <v>0</v>
      </c>
      <c r="E13" s="4"/>
      <c r="F13" s="4"/>
      <c r="G13" s="86">
        <f>G11/G12</f>
        <v>0</v>
      </c>
      <c r="H13" s="72"/>
      <c r="I13" s="72"/>
      <c r="J13" s="210">
        <f>J11/J12</f>
        <v>1</v>
      </c>
      <c r="K13" s="72"/>
      <c r="L13" s="72"/>
      <c r="M13" s="210">
        <f>M11/M12</f>
        <v>1</v>
      </c>
    </row>
    <row r="14" spans="1:13" x14ac:dyDescent="0.25">
      <c r="A14" s="6" t="str">
        <f>'Actividad 1.8.2'!A14</f>
        <v>Variables acumuladas</v>
      </c>
    </row>
  </sheetData>
  <mergeCells count="8">
    <mergeCell ref="A1:M1"/>
    <mergeCell ref="B2:M2"/>
    <mergeCell ref="B3:M3"/>
    <mergeCell ref="A5:A8"/>
    <mergeCell ref="C5:M5"/>
    <mergeCell ref="C6:M6"/>
    <mergeCell ref="C7:M7"/>
    <mergeCell ref="C8:M8"/>
  </mergeCells>
  <pageMargins left="0.25" right="0.25" top="0.75" bottom="0.75" header="0.3" footer="0.3"/>
  <pageSetup paperSize="9" scale="90" orientation="landscape" horizontalDpi="360" verticalDpi="360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C3C5D7-259A-4137-9E9B-B8130D8DCA3C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479397-9B2C-44D6-A5AD-0D524FC3A247}">
  <dimension ref="A1:N15"/>
  <sheetViews>
    <sheetView zoomScaleNormal="100" workbookViewId="0">
      <selection activeCell="C8" sqref="C8:N8"/>
    </sheetView>
  </sheetViews>
  <sheetFormatPr baseColWidth="10" defaultRowHeight="15" x14ac:dyDescent="0.25"/>
  <cols>
    <col min="1" max="1" width="17" style="6" bestFit="1" customWidth="1"/>
    <col min="2" max="2" width="15" style="6" customWidth="1"/>
    <col min="3" max="13" width="11.42578125" style="6"/>
  </cols>
  <sheetData>
    <row r="1" spans="1:14" ht="20.25" x14ac:dyDescent="0.25">
      <c r="A1" s="257" t="s">
        <v>50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9"/>
    </row>
    <row r="2" spans="1:14" ht="15" customHeight="1" x14ac:dyDescent="0.25">
      <c r="A2" s="20" t="s">
        <v>16</v>
      </c>
      <c r="B2" s="238" t="s">
        <v>48</v>
      </c>
      <c r="C2" s="238"/>
      <c r="D2" s="238"/>
      <c r="E2" s="238"/>
      <c r="F2" s="238"/>
      <c r="G2" s="238"/>
      <c r="H2" s="238"/>
      <c r="I2" s="238"/>
      <c r="J2" s="238"/>
      <c r="K2" s="238"/>
      <c r="L2" s="238"/>
      <c r="M2" s="238"/>
      <c r="N2" s="239"/>
    </row>
    <row r="3" spans="1:14" ht="15" customHeight="1" x14ac:dyDescent="0.25">
      <c r="A3" s="20" t="s">
        <v>19</v>
      </c>
      <c r="B3" s="240" t="s">
        <v>49</v>
      </c>
      <c r="C3" s="240"/>
      <c r="D3" s="240"/>
      <c r="E3" s="240"/>
      <c r="F3" s="240"/>
      <c r="G3" s="240"/>
      <c r="H3" s="240"/>
      <c r="I3" s="240"/>
      <c r="J3" s="240"/>
      <c r="K3" s="240"/>
      <c r="L3" s="240"/>
      <c r="M3" s="240"/>
      <c r="N3" s="241"/>
    </row>
    <row r="4" spans="1:14" x14ac:dyDescent="0.25">
      <c r="A4" s="28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8"/>
      <c r="N4" s="145"/>
    </row>
    <row r="5" spans="1:14" ht="27.75" customHeight="1" x14ac:dyDescent="0.25">
      <c r="A5" s="260" t="s">
        <v>21</v>
      </c>
      <c r="B5" s="5" t="s">
        <v>22</v>
      </c>
      <c r="C5" s="261" t="s">
        <v>23</v>
      </c>
      <c r="D5" s="261"/>
      <c r="E5" s="261"/>
      <c r="F5" s="261"/>
      <c r="G5" s="261"/>
      <c r="H5" s="261"/>
      <c r="I5" s="261"/>
      <c r="J5" s="261"/>
      <c r="K5" s="261"/>
      <c r="L5" s="261"/>
      <c r="M5" s="261"/>
      <c r="N5" s="262"/>
    </row>
    <row r="6" spans="1:14" ht="15" customHeight="1" x14ac:dyDescent="0.25">
      <c r="A6" s="260"/>
      <c r="B6" s="5" t="s">
        <v>24</v>
      </c>
      <c r="C6" s="263" t="s">
        <v>51</v>
      </c>
      <c r="D6" s="263"/>
      <c r="E6" s="263"/>
      <c r="F6" s="263"/>
      <c r="G6" s="263"/>
      <c r="H6" s="263"/>
      <c r="I6" s="263"/>
      <c r="J6" s="263"/>
      <c r="K6" s="263"/>
      <c r="L6" s="263"/>
      <c r="M6" s="263"/>
      <c r="N6" s="264"/>
    </row>
    <row r="7" spans="1:14" ht="15" customHeight="1" x14ac:dyDescent="0.25">
      <c r="A7" s="260"/>
      <c r="B7" s="5" t="s">
        <v>26</v>
      </c>
      <c r="C7" s="263" t="s">
        <v>52</v>
      </c>
      <c r="D7" s="263"/>
      <c r="E7" s="263"/>
      <c r="F7" s="263"/>
      <c r="G7" s="263"/>
      <c r="H7" s="263"/>
      <c r="I7" s="263"/>
      <c r="J7" s="263"/>
      <c r="K7" s="263"/>
      <c r="L7" s="263"/>
      <c r="M7" s="263"/>
      <c r="N7" s="264"/>
    </row>
    <row r="8" spans="1:14" ht="30" x14ac:dyDescent="0.25">
      <c r="A8" s="260"/>
      <c r="B8" s="7" t="s">
        <v>221</v>
      </c>
      <c r="C8" s="238" t="s">
        <v>226</v>
      </c>
      <c r="D8" s="238"/>
      <c r="E8" s="238"/>
      <c r="F8" s="238"/>
      <c r="G8" s="238"/>
      <c r="H8" s="238"/>
      <c r="I8" s="238"/>
      <c r="J8" s="238"/>
      <c r="K8" s="238"/>
      <c r="L8" s="238"/>
      <c r="M8" s="238"/>
      <c r="N8" s="239"/>
    </row>
    <row r="9" spans="1:14" x14ac:dyDescent="0.25">
      <c r="A9" s="160"/>
      <c r="B9" s="157"/>
      <c r="C9" s="157"/>
      <c r="D9" s="157"/>
      <c r="E9" s="157"/>
      <c r="F9" s="157"/>
      <c r="G9" s="157"/>
      <c r="H9" s="157"/>
      <c r="I9" s="157"/>
      <c r="J9" s="157"/>
      <c r="K9" s="157"/>
      <c r="L9" s="157"/>
      <c r="M9" s="140"/>
      <c r="N9" s="161"/>
    </row>
    <row r="10" spans="1:14" x14ac:dyDescent="0.25">
      <c r="A10" s="162" t="s">
        <v>0</v>
      </c>
      <c r="B10" s="158" t="s">
        <v>1</v>
      </c>
      <c r="C10" s="158" t="s">
        <v>2</v>
      </c>
      <c r="D10" s="158" t="s">
        <v>3</v>
      </c>
      <c r="E10" s="158" t="s">
        <v>4</v>
      </c>
      <c r="F10" s="158" t="s">
        <v>5</v>
      </c>
      <c r="G10" s="158" t="s">
        <v>6</v>
      </c>
      <c r="H10" s="158" t="s">
        <v>7</v>
      </c>
      <c r="I10" s="158" t="s">
        <v>8</v>
      </c>
      <c r="J10" s="158" t="s">
        <v>9</v>
      </c>
      <c r="K10" s="158" t="s">
        <v>10</v>
      </c>
      <c r="L10" s="158" t="s">
        <v>11</v>
      </c>
      <c r="M10" s="158" t="s">
        <v>12</v>
      </c>
      <c r="N10" s="166" t="s">
        <v>258</v>
      </c>
    </row>
    <row r="11" spans="1:14" x14ac:dyDescent="0.25">
      <c r="A11" s="163" t="s">
        <v>238</v>
      </c>
      <c r="B11" s="159">
        <f>Hoja1!B45</f>
        <v>83</v>
      </c>
      <c r="C11" s="159">
        <f>Hoja1!C45</f>
        <v>83</v>
      </c>
      <c r="D11" s="159">
        <f>Hoja1!D45</f>
        <v>82</v>
      </c>
      <c r="E11" s="159">
        <f>Hoja1!E45</f>
        <v>79</v>
      </c>
      <c r="F11" s="159">
        <f>Hoja1!F45</f>
        <v>79</v>
      </c>
      <c r="G11" s="159">
        <f>Hoja1!G45</f>
        <v>79</v>
      </c>
      <c r="H11" s="168">
        <f>Hoja1!H45</f>
        <v>79</v>
      </c>
      <c r="I11" s="168">
        <f>Hoja1!I45</f>
        <v>0</v>
      </c>
      <c r="J11" s="168">
        <f>Hoja1!J45</f>
        <v>0</v>
      </c>
      <c r="K11" s="168">
        <f>Hoja1!K45</f>
        <v>0</v>
      </c>
      <c r="L11" s="168">
        <f>Hoja1!L45</f>
        <v>0</v>
      </c>
      <c r="M11" s="168">
        <f>Hoja1!M45</f>
        <v>0</v>
      </c>
      <c r="N11" s="154">
        <v>75</v>
      </c>
    </row>
    <row r="12" spans="1:14" x14ac:dyDescent="0.25">
      <c r="A12" s="163" t="s">
        <v>247</v>
      </c>
      <c r="B12" s="159">
        <f>Hoja1!B46</f>
        <v>149</v>
      </c>
      <c r="C12" s="159">
        <f>Hoja1!C46</f>
        <v>149</v>
      </c>
      <c r="D12" s="159">
        <f>Hoja1!D46</f>
        <v>149</v>
      </c>
      <c r="E12" s="159">
        <f>Hoja1!E46</f>
        <v>149</v>
      </c>
      <c r="F12" s="159">
        <f>Hoja1!F46</f>
        <v>149</v>
      </c>
      <c r="G12" s="159">
        <f>Hoja1!G46</f>
        <v>149</v>
      </c>
      <c r="H12" s="168">
        <f>Hoja1!H46</f>
        <v>149</v>
      </c>
      <c r="I12" s="168">
        <f>Hoja1!I46</f>
        <v>0</v>
      </c>
      <c r="J12" s="168">
        <f>Hoja1!J46</f>
        <v>0</v>
      </c>
      <c r="K12" s="168">
        <f>Hoja1!K46</f>
        <v>0</v>
      </c>
      <c r="L12" s="168">
        <f>Hoja1!L46</f>
        <v>0</v>
      </c>
      <c r="M12" s="168">
        <f>Hoja1!M46</f>
        <v>0</v>
      </c>
      <c r="N12" s="154">
        <v>149</v>
      </c>
    </row>
    <row r="13" spans="1:14" ht="15.75" thickBot="1" x14ac:dyDescent="0.3">
      <c r="A13" s="164" t="s">
        <v>15</v>
      </c>
      <c r="B13" s="165">
        <f t="shared" ref="B13:F13" si="0">B11/B12</f>
        <v>0.55704697986577179</v>
      </c>
      <c r="C13" s="165">
        <f t="shared" si="0"/>
        <v>0.55704697986577179</v>
      </c>
      <c r="D13" s="165">
        <f t="shared" si="0"/>
        <v>0.55033557046979864</v>
      </c>
      <c r="E13" s="165">
        <f t="shared" si="0"/>
        <v>0.53020134228187921</v>
      </c>
      <c r="F13" s="165">
        <f t="shared" si="0"/>
        <v>0.53020134228187921</v>
      </c>
      <c r="G13" s="165">
        <f>G11/G12</f>
        <v>0.53020134228187921</v>
      </c>
      <c r="H13" s="169">
        <f t="shared" ref="H13:L13" si="1">H11/H12</f>
        <v>0.53020134228187921</v>
      </c>
      <c r="I13" s="169" t="e">
        <f t="shared" si="1"/>
        <v>#DIV/0!</v>
      </c>
      <c r="J13" s="169" t="e">
        <f t="shared" si="1"/>
        <v>#DIV/0!</v>
      </c>
      <c r="K13" s="169" t="e">
        <f t="shared" si="1"/>
        <v>#DIV/0!</v>
      </c>
      <c r="L13" s="169" t="e">
        <f t="shared" si="1"/>
        <v>#DIV/0!</v>
      </c>
      <c r="M13" s="169" t="e">
        <f>M11/M12</f>
        <v>#DIV/0!</v>
      </c>
      <c r="N13" s="167">
        <f>N11/N12</f>
        <v>0.50335570469798663</v>
      </c>
    </row>
    <row r="14" spans="1:14" x14ac:dyDescent="0.25">
      <c r="A14" s="6" t="s">
        <v>259</v>
      </c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8"/>
    </row>
    <row r="15" spans="1:14" x14ac:dyDescent="0.25">
      <c r="A15" s="103"/>
    </row>
  </sheetData>
  <mergeCells count="8">
    <mergeCell ref="A5:A8"/>
    <mergeCell ref="A1:N1"/>
    <mergeCell ref="B2:N2"/>
    <mergeCell ref="B3:N3"/>
    <mergeCell ref="C5:N5"/>
    <mergeCell ref="C6:N6"/>
    <mergeCell ref="C7:N7"/>
    <mergeCell ref="C8:N8"/>
  </mergeCells>
  <pageMargins left="0.25" right="0.25" top="0.75" bottom="0.75" header="0.3" footer="0.3"/>
  <pageSetup paperSize="9" scale="84" orientation="landscape" horizontalDpi="360" verticalDpi="36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2820AF-D57E-4769-8F9A-8D270ADCF9BE}">
  <dimension ref="A1:N17"/>
  <sheetViews>
    <sheetView topLeftCell="A3" zoomScaleNormal="100" workbookViewId="0">
      <selection activeCell="R26" sqref="R26"/>
    </sheetView>
  </sheetViews>
  <sheetFormatPr baseColWidth="10" defaultRowHeight="15" x14ac:dyDescent="0.25"/>
  <cols>
    <col min="1" max="1" width="17" style="6" bestFit="1" customWidth="1"/>
    <col min="2" max="2" width="15" style="6" customWidth="1"/>
    <col min="3" max="13" width="11.42578125" style="6"/>
  </cols>
  <sheetData>
    <row r="1" spans="1:14" ht="20.25" x14ac:dyDescent="0.25">
      <c r="A1" s="257" t="s">
        <v>53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9"/>
    </row>
    <row r="2" spans="1:14" ht="15" customHeight="1" x14ac:dyDescent="0.25">
      <c r="A2" s="27" t="s">
        <v>16</v>
      </c>
      <c r="B2" s="263" t="s">
        <v>37</v>
      </c>
      <c r="C2" s="263"/>
      <c r="D2" s="263"/>
      <c r="E2" s="263"/>
      <c r="F2" s="263"/>
      <c r="G2" s="263"/>
      <c r="H2" s="263"/>
      <c r="I2" s="263"/>
      <c r="J2" s="263"/>
      <c r="K2" s="263"/>
      <c r="L2" s="263"/>
      <c r="M2" s="263"/>
      <c r="N2" s="264"/>
    </row>
    <row r="3" spans="1:14" ht="15" customHeight="1" x14ac:dyDescent="0.25">
      <c r="A3" s="27" t="s">
        <v>19</v>
      </c>
      <c r="B3" s="261" t="s">
        <v>39</v>
      </c>
      <c r="C3" s="261"/>
      <c r="D3" s="261"/>
      <c r="E3" s="261"/>
      <c r="F3" s="261"/>
      <c r="G3" s="261"/>
      <c r="H3" s="261"/>
      <c r="I3" s="261"/>
      <c r="J3" s="261"/>
      <c r="K3" s="261"/>
      <c r="L3" s="261"/>
      <c r="M3" s="261"/>
      <c r="N3" s="262"/>
    </row>
    <row r="4" spans="1:14" x14ac:dyDescent="0.25">
      <c r="A4" s="28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8"/>
      <c r="N4" s="145"/>
    </row>
    <row r="5" spans="1:14" x14ac:dyDescent="0.25">
      <c r="A5" s="265" t="s">
        <v>21</v>
      </c>
      <c r="B5" s="5" t="s">
        <v>22</v>
      </c>
      <c r="C5" s="266" t="s">
        <v>23</v>
      </c>
      <c r="D5" s="266"/>
      <c r="E5" s="266"/>
      <c r="F5" s="266"/>
      <c r="G5" s="266"/>
      <c r="H5" s="266"/>
      <c r="I5" s="266"/>
      <c r="J5" s="266"/>
      <c r="K5" s="266"/>
      <c r="L5" s="266"/>
      <c r="M5" s="266"/>
      <c r="N5" s="267"/>
    </row>
    <row r="6" spans="1:14" ht="15" customHeight="1" x14ac:dyDescent="0.25">
      <c r="A6" s="265"/>
      <c r="B6" s="5" t="s">
        <v>24</v>
      </c>
      <c r="C6" s="263" t="s">
        <v>232</v>
      </c>
      <c r="D6" s="263"/>
      <c r="E6" s="263"/>
      <c r="F6" s="263"/>
      <c r="G6" s="263"/>
      <c r="H6" s="263"/>
      <c r="I6" s="263"/>
      <c r="J6" s="263"/>
      <c r="K6" s="263"/>
      <c r="L6" s="263"/>
      <c r="M6" s="263"/>
      <c r="N6" s="264"/>
    </row>
    <row r="7" spans="1:14" ht="15" customHeight="1" x14ac:dyDescent="0.25">
      <c r="A7" s="265"/>
      <c r="B7" s="5" t="s">
        <v>26</v>
      </c>
      <c r="C7" s="263" t="s">
        <v>233</v>
      </c>
      <c r="D7" s="263"/>
      <c r="E7" s="263"/>
      <c r="F7" s="263"/>
      <c r="G7" s="263"/>
      <c r="H7" s="263"/>
      <c r="I7" s="263"/>
      <c r="J7" s="263"/>
      <c r="K7" s="263"/>
      <c r="L7" s="263"/>
      <c r="M7" s="263"/>
      <c r="N7" s="264"/>
    </row>
    <row r="8" spans="1:14" ht="36" customHeight="1" x14ac:dyDescent="0.25">
      <c r="A8" s="265"/>
      <c r="B8" s="7" t="s">
        <v>221</v>
      </c>
      <c r="C8" s="238" t="s">
        <v>226</v>
      </c>
      <c r="D8" s="238"/>
      <c r="E8" s="238"/>
      <c r="F8" s="238"/>
      <c r="G8" s="238"/>
      <c r="H8" s="238"/>
      <c r="I8" s="238"/>
      <c r="J8" s="238"/>
      <c r="K8" s="238"/>
      <c r="L8" s="238"/>
      <c r="M8" s="238"/>
      <c r="N8" s="239"/>
    </row>
    <row r="9" spans="1:14" ht="15.75" thickBot="1" x14ac:dyDescent="0.3">
      <c r="A9" s="21"/>
      <c r="N9" s="145"/>
    </row>
    <row r="10" spans="1:14" ht="15.75" thickBot="1" x14ac:dyDescent="0.3">
      <c r="A10" s="8" t="s">
        <v>0</v>
      </c>
      <c r="B10" s="9" t="s">
        <v>1</v>
      </c>
      <c r="C10" s="9" t="s">
        <v>2</v>
      </c>
      <c r="D10" s="9" t="s">
        <v>3</v>
      </c>
      <c r="E10" s="9" t="s">
        <v>4</v>
      </c>
      <c r="F10" s="9" t="s">
        <v>5</v>
      </c>
      <c r="G10" s="9" t="s">
        <v>6</v>
      </c>
      <c r="H10" s="9" t="s">
        <v>7</v>
      </c>
      <c r="I10" s="9" t="s">
        <v>8</v>
      </c>
      <c r="J10" s="9" t="s">
        <v>9</v>
      </c>
      <c r="K10" s="9" t="s">
        <v>10</v>
      </c>
      <c r="L10" s="9" t="s">
        <v>11</v>
      </c>
      <c r="M10" s="25" t="s">
        <v>12</v>
      </c>
      <c r="N10" s="135" t="s">
        <v>258</v>
      </c>
    </row>
    <row r="11" spans="1:14" ht="15.75" thickBot="1" x14ac:dyDescent="0.3">
      <c r="A11" s="10" t="s">
        <v>234</v>
      </c>
      <c r="B11" s="104">
        <f>Hoja1!B60</f>
        <v>0</v>
      </c>
      <c r="C11" s="104">
        <f>Hoja1!C60</f>
        <v>74</v>
      </c>
      <c r="D11" s="104">
        <f>Hoja1!D60</f>
        <v>291</v>
      </c>
      <c r="E11" s="104">
        <f>Hoja1!E60</f>
        <v>502</v>
      </c>
      <c r="F11" s="104">
        <f>Hoja1!F60</f>
        <v>1087</v>
      </c>
      <c r="G11" s="104">
        <f>Hoja1!G60</f>
        <v>1787</v>
      </c>
      <c r="H11" s="126">
        <f>Hoja1!H60</f>
        <v>1787</v>
      </c>
      <c r="I11" s="126">
        <f>Hoja1!I60</f>
        <v>1787</v>
      </c>
      <c r="J11" s="126">
        <f>Hoja1!J60</f>
        <v>1787</v>
      </c>
      <c r="K11" s="126">
        <f>Hoja1!K60</f>
        <v>1787</v>
      </c>
      <c r="L11" s="126">
        <f>Hoja1!L60</f>
        <v>1787</v>
      </c>
      <c r="M11" s="131">
        <f>Hoja1!M60</f>
        <v>1787</v>
      </c>
      <c r="N11" s="170">
        <v>2000</v>
      </c>
    </row>
    <row r="12" spans="1:14" ht="15.75" hidden="1" thickBot="1" x14ac:dyDescent="0.3">
      <c r="A12" s="12" t="s">
        <v>31</v>
      </c>
      <c r="B12" s="104">
        <f>Hoja1!B61</f>
        <v>0</v>
      </c>
      <c r="C12" s="104">
        <f>Hoja1!C61</f>
        <v>74</v>
      </c>
      <c r="D12" s="104">
        <f>Hoja1!D61</f>
        <v>74</v>
      </c>
      <c r="E12" s="104">
        <f>Hoja1!E61</f>
        <v>104</v>
      </c>
      <c r="F12" s="104">
        <f>Hoja1!F61</f>
        <v>154</v>
      </c>
      <c r="G12" s="104">
        <f>Hoja1!G61</f>
        <v>260</v>
      </c>
      <c r="H12" s="126">
        <f>Hoja1!H61</f>
        <v>260</v>
      </c>
      <c r="I12" s="126">
        <f>Hoja1!I61</f>
        <v>260</v>
      </c>
      <c r="J12" s="126">
        <f>Hoja1!J61</f>
        <v>260</v>
      </c>
      <c r="K12" s="126">
        <f>Hoja1!K61</f>
        <v>260</v>
      </c>
      <c r="L12" s="126">
        <f>Hoja1!L61</f>
        <v>260</v>
      </c>
      <c r="M12" s="126">
        <f>Hoja1!M61</f>
        <v>260</v>
      </c>
      <c r="N12" s="156"/>
    </row>
    <row r="13" spans="1:14" ht="15.75" hidden="1" thickBot="1" x14ac:dyDescent="0.3">
      <c r="A13" s="12" t="s">
        <v>32</v>
      </c>
      <c r="B13" s="104">
        <f>Hoja1!B62</f>
        <v>0</v>
      </c>
      <c r="C13" s="104">
        <f>Hoja1!C62</f>
        <v>0</v>
      </c>
      <c r="D13" s="104">
        <f>Hoja1!D62</f>
        <v>217</v>
      </c>
      <c r="E13" s="104">
        <f>Hoja1!E62</f>
        <v>398</v>
      </c>
      <c r="F13" s="104">
        <f>Hoja1!F62</f>
        <v>933</v>
      </c>
      <c r="G13" s="104">
        <f>Hoja1!G62</f>
        <v>1527</v>
      </c>
      <c r="H13" s="126">
        <f>Hoja1!H62</f>
        <v>1527</v>
      </c>
      <c r="I13" s="126">
        <f>Hoja1!I62</f>
        <v>1527</v>
      </c>
      <c r="J13" s="126">
        <f>Hoja1!J62</f>
        <v>1527</v>
      </c>
      <c r="K13" s="126">
        <f>Hoja1!K62</f>
        <v>1527</v>
      </c>
      <c r="L13" s="126">
        <f>Hoja1!L62</f>
        <v>1527</v>
      </c>
      <c r="M13" s="126">
        <f>Hoja1!M62</f>
        <v>1527</v>
      </c>
      <c r="N13" s="156"/>
    </row>
    <row r="14" spans="1:14" ht="15.75" thickBot="1" x14ac:dyDescent="0.3">
      <c r="A14" s="10" t="s">
        <v>235</v>
      </c>
      <c r="B14" s="106">
        <f>Hoja1!B63</f>
        <v>0</v>
      </c>
      <c r="C14" s="106">
        <f>Hoja1!C63</f>
        <v>74</v>
      </c>
      <c r="D14" s="106">
        <f>Hoja1!D63</f>
        <v>291</v>
      </c>
      <c r="E14" s="106">
        <f>Hoja1!E63</f>
        <v>502</v>
      </c>
      <c r="F14" s="106">
        <f>Hoja1!F63</f>
        <v>1087</v>
      </c>
      <c r="G14" s="106">
        <f>Hoja1!G63</f>
        <v>1787</v>
      </c>
      <c r="H14" s="128">
        <f>Hoja1!H63</f>
        <v>1787</v>
      </c>
      <c r="I14" s="128">
        <f>Hoja1!I63</f>
        <v>1787</v>
      </c>
      <c r="J14" s="128">
        <f>Hoja1!J63</f>
        <v>1787</v>
      </c>
      <c r="K14" s="128">
        <f>Hoja1!K63</f>
        <v>1787</v>
      </c>
      <c r="L14" s="128">
        <f>Hoja1!L63</f>
        <v>1787</v>
      </c>
      <c r="M14" s="133">
        <f>Hoja1!M63</f>
        <v>1787</v>
      </c>
      <c r="N14" s="170">
        <v>2000</v>
      </c>
    </row>
    <row r="15" spans="1:14" ht="15.75" thickBot="1" x14ac:dyDescent="0.3">
      <c r="A15" s="10" t="s">
        <v>15</v>
      </c>
      <c r="B15" s="107" t="e">
        <f>Hoja1!B64</f>
        <v>#DIV/0!</v>
      </c>
      <c r="C15" s="107">
        <f>Hoja1!C64</f>
        <v>1</v>
      </c>
      <c r="D15" s="107">
        <f>Hoja1!D64</f>
        <v>1</v>
      </c>
      <c r="E15" s="107">
        <f>Hoja1!E64</f>
        <v>1</v>
      </c>
      <c r="F15" s="107">
        <f>Hoja1!F64</f>
        <v>1</v>
      </c>
      <c r="G15" s="107">
        <f>Hoja1!G64</f>
        <v>1</v>
      </c>
      <c r="H15" s="129">
        <f>Hoja1!H64</f>
        <v>1</v>
      </c>
      <c r="I15" s="129">
        <f>Hoja1!I64</f>
        <v>1</v>
      </c>
      <c r="J15" s="129">
        <f>Hoja1!J64</f>
        <v>1</v>
      </c>
      <c r="K15" s="129">
        <f>Hoja1!K64</f>
        <v>1</v>
      </c>
      <c r="L15" s="129">
        <f>Hoja1!L64</f>
        <v>1</v>
      </c>
      <c r="M15" s="134">
        <f>Hoja1!M64</f>
        <v>1</v>
      </c>
      <c r="N15" s="139">
        <f>N11/N14</f>
        <v>1</v>
      </c>
    </row>
    <row r="16" spans="1:14" x14ac:dyDescent="0.25">
      <c r="A16" s="103" t="s">
        <v>260</v>
      </c>
    </row>
    <row r="17" spans="1:1" x14ac:dyDescent="0.25">
      <c r="A17" s="103"/>
    </row>
  </sheetData>
  <mergeCells count="8">
    <mergeCell ref="A5:A8"/>
    <mergeCell ref="A1:N1"/>
    <mergeCell ref="B2:N2"/>
    <mergeCell ref="B3:N3"/>
    <mergeCell ref="C5:N5"/>
    <mergeCell ref="C6:N6"/>
    <mergeCell ref="C7:N7"/>
    <mergeCell ref="C8:N8"/>
  </mergeCells>
  <pageMargins left="0.25" right="0.25" top="0.75" bottom="0.75" header="0.3" footer="0.3"/>
  <pageSetup paperSize="9" scale="84" orientation="landscape" horizontalDpi="360" verticalDpi="36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E540EC-4F3C-4888-8BC5-20B115F69CC9}">
  <dimension ref="A1:N15"/>
  <sheetViews>
    <sheetView zoomScaleNormal="100" workbookViewId="0">
      <selection activeCell="O14" sqref="O14"/>
    </sheetView>
  </sheetViews>
  <sheetFormatPr baseColWidth="10" defaultRowHeight="15" x14ac:dyDescent="0.25"/>
  <cols>
    <col min="1" max="1" width="17" style="6" bestFit="1" customWidth="1"/>
    <col min="2" max="2" width="15" style="6" customWidth="1"/>
    <col min="3" max="13" width="11.42578125" style="6"/>
  </cols>
  <sheetData>
    <row r="1" spans="1:14" ht="20.25" x14ac:dyDescent="0.25">
      <c r="A1" s="257" t="s">
        <v>54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9"/>
    </row>
    <row r="2" spans="1:14" ht="15" customHeight="1" x14ac:dyDescent="0.25">
      <c r="A2" s="20" t="s">
        <v>16</v>
      </c>
      <c r="B2" s="238" t="s">
        <v>42</v>
      </c>
      <c r="C2" s="238"/>
      <c r="D2" s="238"/>
      <c r="E2" s="238"/>
      <c r="F2" s="238"/>
      <c r="G2" s="238"/>
      <c r="H2" s="238"/>
      <c r="I2" s="238"/>
      <c r="J2" s="238"/>
      <c r="K2" s="238"/>
      <c r="L2" s="238"/>
      <c r="M2" s="238"/>
      <c r="N2" s="239"/>
    </row>
    <row r="3" spans="1:14" ht="15" customHeight="1" thickBot="1" x14ac:dyDescent="0.3">
      <c r="A3" s="141" t="s">
        <v>19</v>
      </c>
      <c r="B3" s="251" t="s">
        <v>43</v>
      </c>
      <c r="C3" s="251"/>
      <c r="D3" s="251"/>
      <c r="E3" s="251"/>
      <c r="F3" s="251"/>
      <c r="G3" s="251"/>
      <c r="H3" s="251"/>
      <c r="I3" s="251"/>
      <c r="J3" s="251"/>
      <c r="K3" s="251"/>
      <c r="L3" s="251"/>
      <c r="M3" s="251"/>
      <c r="N3" s="252"/>
    </row>
    <row r="4" spans="1:14" ht="15.75" thickBot="1" x14ac:dyDescent="0.3"/>
    <row r="5" spans="1:14" ht="15.75" customHeight="1" x14ac:dyDescent="0.25">
      <c r="A5" s="268" t="s">
        <v>21</v>
      </c>
      <c r="B5" s="142" t="s">
        <v>22</v>
      </c>
      <c r="C5" s="270" t="s">
        <v>23</v>
      </c>
      <c r="D5" s="270"/>
      <c r="E5" s="270"/>
      <c r="F5" s="270"/>
      <c r="G5" s="270"/>
      <c r="H5" s="270"/>
      <c r="I5" s="270"/>
      <c r="J5" s="270"/>
      <c r="K5" s="270"/>
      <c r="L5" s="270"/>
      <c r="M5" s="270"/>
      <c r="N5" s="271"/>
    </row>
    <row r="6" spans="1:14" ht="15" customHeight="1" x14ac:dyDescent="0.25">
      <c r="A6" s="242"/>
      <c r="B6" s="7" t="s">
        <v>24</v>
      </c>
      <c r="C6" s="238" t="s">
        <v>236</v>
      </c>
      <c r="D6" s="238"/>
      <c r="E6" s="238"/>
      <c r="F6" s="238"/>
      <c r="G6" s="238"/>
      <c r="H6" s="238"/>
      <c r="I6" s="238"/>
      <c r="J6" s="238"/>
      <c r="K6" s="238"/>
      <c r="L6" s="238"/>
      <c r="M6" s="238"/>
      <c r="N6" s="239"/>
    </row>
    <row r="7" spans="1:14" ht="15" customHeight="1" x14ac:dyDescent="0.25">
      <c r="A7" s="242"/>
      <c r="B7" s="7" t="s">
        <v>26</v>
      </c>
      <c r="C7" s="238" t="s">
        <v>237</v>
      </c>
      <c r="D7" s="238"/>
      <c r="E7" s="238"/>
      <c r="F7" s="238"/>
      <c r="G7" s="238"/>
      <c r="H7" s="238"/>
      <c r="I7" s="238"/>
      <c r="J7" s="238"/>
      <c r="K7" s="238"/>
      <c r="L7" s="238"/>
      <c r="M7" s="238"/>
      <c r="N7" s="239"/>
    </row>
    <row r="8" spans="1:14" ht="30.75" thickBot="1" x14ac:dyDescent="0.3">
      <c r="A8" s="269"/>
      <c r="B8" s="143" t="s">
        <v>221</v>
      </c>
      <c r="C8" s="255" t="s">
        <v>226</v>
      </c>
      <c r="D8" s="255"/>
      <c r="E8" s="255"/>
      <c r="F8" s="255"/>
      <c r="G8" s="255"/>
      <c r="H8" s="255"/>
      <c r="I8" s="255"/>
      <c r="J8" s="255"/>
      <c r="K8" s="255"/>
      <c r="L8" s="255"/>
      <c r="M8" s="255"/>
      <c r="N8" s="256"/>
    </row>
    <row r="9" spans="1:14" ht="15.75" thickBot="1" x14ac:dyDescent="0.3"/>
    <row r="10" spans="1:14" ht="15.75" thickBot="1" x14ac:dyDescent="0.3">
      <c r="A10" s="1" t="s">
        <v>0</v>
      </c>
      <c r="B10" s="2" t="s">
        <v>1</v>
      </c>
      <c r="C10" s="2" t="s">
        <v>2</v>
      </c>
      <c r="D10" s="2" t="s">
        <v>3</v>
      </c>
      <c r="E10" s="2" t="s">
        <v>4</v>
      </c>
      <c r="F10" s="2" t="s">
        <v>5</v>
      </c>
      <c r="G10" s="2" t="s">
        <v>6</v>
      </c>
      <c r="H10" s="2" t="s">
        <v>7</v>
      </c>
      <c r="I10" s="2" t="s">
        <v>8</v>
      </c>
      <c r="J10" s="2" t="s">
        <v>9</v>
      </c>
      <c r="K10" s="2" t="s">
        <v>10</v>
      </c>
      <c r="L10" s="2" t="s">
        <v>11</v>
      </c>
      <c r="M10" s="23" t="s">
        <v>12</v>
      </c>
      <c r="N10" s="171" t="s">
        <v>258</v>
      </c>
    </row>
    <row r="11" spans="1:14" ht="15.75" thickBot="1" x14ac:dyDescent="0.3">
      <c r="A11" s="3" t="s">
        <v>239</v>
      </c>
      <c r="B11" s="4">
        <f>Hoja1!B77</f>
        <v>0</v>
      </c>
      <c r="C11" s="4">
        <f>Hoja1!C77</f>
        <v>0</v>
      </c>
      <c r="D11" s="4">
        <f>Hoja1!D77</f>
        <v>0</v>
      </c>
      <c r="E11" s="82">
        <f>Hoja1!E77</f>
        <v>0</v>
      </c>
      <c r="F11" s="82">
        <f>Hoja1!F77</f>
        <v>0</v>
      </c>
      <c r="G11" s="82">
        <f>Hoja1!G77</f>
        <v>0</v>
      </c>
      <c r="H11" s="72">
        <f>Hoja1!H77</f>
        <v>0</v>
      </c>
      <c r="I11" s="72">
        <f>Hoja1!I77</f>
        <v>0</v>
      </c>
      <c r="J11" s="72">
        <f>Hoja1!J77</f>
        <v>0</v>
      </c>
      <c r="K11" s="72">
        <f>Hoja1!K77</f>
        <v>0</v>
      </c>
      <c r="L11" s="72">
        <f>Hoja1!L77</f>
        <v>0</v>
      </c>
      <c r="M11" s="174">
        <f>Hoja1!M77</f>
        <v>0</v>
      </c>
      <c r="N11" s="172">
        <v>300</v>
      </c>
    </row>
    <row r="12" spans="1:14" ht="15.75" thickBot="1" x14ac:dyDescent="0.3">
      <c r="A12" s="3" t="s">
        <v>238</v>
      </c>
      <c r="B12" s="4">
        <f>Hoja1!B78</f>
        <v>0</v>
      </c>
      <c r="C12" s="4">
        <f>Hoja1!C78</f>
        <v>0</v>
      </c>
      <c r="D12" s="4">
        <f>Hoja1!D78</f>
        <v>0</v>
      </c>
      <c r="E12" s="82">
        <f>Hoja1!E78</f>
        <v>0</v>
      </c>
      <c r="F12" s="82">
        <f>Hoja1!F78</f>
        <v>113</v>
      </c>
      <c r="G12" s="82">
        <f>Hoja1!G78</f>
        <v>193</v>
      </c>
      <c r="H12" s="72">
        <f>Hoja1!H78</f>
        <v>195</v>
      </c>
      <c r="I12" s="72">
        <f>Hoja1!I78</f>
        <v>195</v>
      </c>
      <c r="J12" s="72">
        <f>Hoja1!J78</f>
        <v>195</v>
      </c>
      <c r="K12" s="72">
        <f>Hoja1!K78</f>
        <v>195</v>
      </c>
      <c r="L12" s="72">
        <f>Hoja1!L78</f>
        <v>195</v>
      </c>
      <c r="M12" s="174">
        <f>Hoja1!M78</f>
        <v>195</v>
      </c>
      <c r="N12" s="172">
        <v>300</v>
      </c>
    </row>
    <row r="13" spans="1:14" ht="15.75" thickBot="1" x14ac:dyDescent="0.3">
      <c r="A13" s="3" t="s">
        <v>15</v>
      </c>
      <c r="B13" s="60">
        <v>0</v>
      </c>
      <c r="C13" s="60">
        <v>0</v>
      </c>
      <c r="D13" s="60">
        <v>0</v>
      </c>
      <c r="E13" s="87">
        <v>0</v>
      </c>
      <c r="F13" s="87">
        <f>F11/F12</f>
        <v>0</v>
      </c>
      <c r="G13" s="87">
        <f t="shared" ref="G13:M13" si="0">G11/G12</f>
        <v>0</v>
      </c>
      <c r="H13" s="74">
        <f t="shared" si="0"/>
        <v>0</v>
      </c>
      <c r="I13" s="74">
        <f t="shared" si="0"/>
        <v>0</v>
      </c>
      <c r="J13" s="74">
        <f t="shared" si="0"/>
        <v>0</v>
      </c>
      <c r="K13" s="74">
        <f t="shared" si="0"/>
        <v>0</v>
      </c>
      <c r="L13" s="74">
        <f t="shared" si="0"/>
        <v>0</v>
      </c>
      <c r="M13" s="175">
        <f t="shared" si="0"/>
        <v>0</v>
      </c>
      <c r="N13" s="173">
        <f>N11/N12</f>
        <v>1</v>
      </c>
    </row>
    <row r="14" spans="1:14" x14ac:dyDescent="0.25">
      <c r="A14" s="6" t="s">
        <v>215</v>
      </c>
    </row>
    <row r="15" spans="1:14" x14ac:dyDescent="0.25">
      <c r="A15" s="103" t="s">
        <v>261</v>
      </c>
    </row>
  </sheetData>
  <mergeCells count="8">
    <mergeCell ref="A5:A8"/>
    <mergeCell ref="A1:N1"/>
    <mergeCell ref="B2:N2"/>
    <mergeCell ref="B3:N3"/>
    <mergeCell ref="C5:N5"/>
    <mergeCell ref="C6:N6"/>
    <mergeCell ref="C7:N7"/>
    <mergeCell ref="C8:N8"/>
  </mergeCells>
  <pageMargins left="0.25" right="0.25" top="0.75" bottom="0.75" header="0.3" footer="0.3"/>
  <pageSetup paperSize="9" scale="84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A1A3DA-8870-46F1-8ED4-CB4BA1456CF1}">
  <dimension ref="A1:M15"/>
  <sheetViews>
    <sheetView zoomScaleNormal="100" workbookViewId="0">
      <selection activeCell="B13" sqref="B13:M13"/>
    </sheetView>
  </sheetViews>
  <sheetFormatPr baseColWidth="10" defaultRowHeight="15" x14ac:dyDescent="0.25"/>
  <cols>
    <col min="1" max="1" width="17" style="6" bestFit="1" customWidth="1"/>
    <col min="2" max="2" width="15" style="6" customWidth="1"/>
    <col min="3" max="13" width="11.42578125" style="6"/>
  </cols>
  <sheetData>
    <row r="1" spans="1:13" ht="20.25" x14ac:dyDescent="0.25">
      <c r="A1" s="217" t="s">
        <v>54</v>
      </c>
      <c r="B1" s="218"/>
      <c r="C1" s="218"/>
      <c r="D1" s="218"/>
      <c r="E1" s="218"/>
      <c r="F1" s="218"/>
      <c r="G1" s="218"/>
      <c r="H1" s="218"/>
      <c r="I1" s="218"/>
      <c r="J1" s="218"/>
      <c r="K1" s="218"/>
      <c r="L1" s="218"/>
      <c r="M1" s="219"/>
    </row>
    <row r="2" spans="1:13" x14ac:dyDescent="0.25">
      <c r="A2" s="20" t="s">
        <v>16</v>
      </c>
      <c r="B2" s="238" t="s">
        <v>42</v>
      </c>
      <c r="C2" s="238" t="s">
        <v>18</v>
      </c>
      <c r="D2" s="238" t="s">
        <v>38</v>
      </c>
      <c r="E2" s="238"/>
      <c r="F2" s="238"/>
      <c r="G2" s="238"/>
      <c r="H2" s="238"/>
      <c r="I2" s="238"/>
      <c r="J2" s="238"/>
      <c r="K2" s="238"/>
      <c r="L2" s="238"/>
      <c r="M2" s="239"/>
    </row>
    <row r="3" spans="1:13" x14ac:dyDescent="0.25">
      <c r="A3" s="20" t="s">
        <v>19</v>
      </c>
      <c r="B3" s="240" t="s">
        <v>43</v>
      </c>
      <c r="C3" s="240"/>
      <c r="D3" s="240"/>
      <c r="E3" s="240"/>
      <c r="F3" s="240"/>
      <c r="G3" s="240"/>
      <c r="H3" s="240"/>
      <c r="I3" s="240"/>
      <c r="J3" s="240"/>
      <c r="K3" s="240"/>
      <c r="L3" s="240"/>
      <c r="M3" s="241"/>
    </row>
    <row r="4" spans="1:13" x14ac:dyDescent="0.25">
      <c r="A4" s="21"/>
      <c r="M4" s="22"/>
    </row>
    <row r="5" spans="1:13" ht="15.75" customHeight="1" x14ac:dyDescent="0.25">
      <c r="A5" s="242" t="s">
        <v>21</v>
      </c>
      <c r="B5" s="7" t="s">
        <v>22</v>
      </c>
      <c r="C5" s="240" t="s">
        <v>23</v>
      </c>
      <c r="D5" s="240"/>
      <c r="E5" s="240"/>
      <c r="F5" s="240"/>
      <c r="G5" s="240"/>
      <c r="H5" s="240"/>
      <c r="I5" s="240"/>
      <c r="J5" s="240"/>
      <c r="K5" s="240"/>
      <c r="L5" s="240"/>
      <c r="M5" s="241"/>
    </row>
    <row r="6" spans="1:13" x14ac:dyDescent="0.25">
      <c r="A6" s="242"/>
      <c r="B6" s="7" t="s">
        <v>24</v>
      </c>
      <c r="C6" s="238" t="s">
        <v>236</v>
      </c>
      <c r="D6" s="238"/>
      <c r="E6" s="238"/>
      <c r="F6" s="238"/>
      <c r="G6" s="238"/>
      <c r="H6" s="238"/>
      <c r="I6" s="238"/>
      <c r="J6" s="238"/>
      <c r="K6" s="238"/>
      <c r="L6" s="238"/>
      <c r="M6" s="239"/>
    </row>
    <row r="7" spans="1:13" x14ac:dyDescent="0.25">
      <c r="A7" s="242"/>
      <c r="B7" s="7" t="s">
        <v>26</v>
      </c>
      <c r="C7" s="238" t="s">
        <v>237</v>
      </c>
      <c r="D7" s="238"/>
      <c r="E7" s="238"/>
      <c r="F7" s="238"/>
      <c r="G7" s="238"/>
      <c r="H7" s="238"/>
      <c r="I7" s="238"/>
      <c r="J7" s="238"/>
      <c r="K7" s="238"/>
      <c r="L7" s="238"/>
      <c r="M7" s="239"/>
    </row>
    <row r="8" spans="1:13" ht="30" x14ac:dyDescent="0.25">
      <c r="A8" s="242"/>
      <c r="B8" s="7" t="s">
        <v>221</v>
      </c>
      <c r="C8" s="220" t="s">
        <v>226</v>
      </c>
      <c r="D8" s="221"/>
      <c r="E8" s="221"/>
      <c r="F8" s="221"/>
      <c r="G8" s="221"/>
      <c r="H8" s="221"/>
      <c r="I8" s="221"/>
      <c r="J8" s="221"/>
      <c r="K8" s="221"/>
      <c r="L8" s="221"/>
      <c r="M8" s="222"/>
    </row>
    <row r="9" spans="1:13" ht="15.75" thickBot="1" x14ac:dyDescent="0.3">
      <c r="A9" s="21"/>
      <c r="M9" s="22"/>
    </row>
    <row r="10" spans="1:13" ht="15.75" thickBot="1" x14ac:dyDescent="0.3">
      <c r="A10" s="1" t="s">
        <v>0</v>
      </c>
      <c r="B10" s="2" t="s">
        <v>1</v>
      </c>
      <c r="C10" s="2" t="s">
        <v>2</v>
      </c>
      <c r="D10" s="2" t="s">
        <v>3</v>
      </c>
      <c r="E10" s="2" t="s">
        <v>4</v>
      </c>
      <c r="F10" s="2" t="s">
        <v>5</v>
      </c>
      <c r="G10" s="2" t="s">
        <v>6</v>
      </c>
      <c r="H10" s="2" t="s">
        <v>7</v>
      </c>
      <c r="I10" s="2" t="s">
        <v>8</v>
      </c>
      <c r="J10" s="2" t="s">
        <v>9</v>
      </c>
      <c r="K10" s="2" t="s">
        <v>10</v>
      </c>
      <c r="L10" s="2" t="s">
        <v>11</v>
      </c>
      <c r="M10" s="23" t="s">
        <v>12</v>
      </c>
    </row>
    <row r="11" spans="1:13" ht="15.75" thickBot="1" x14ac:dyDescent="0.3">
      <c r="A11" s="3" t="s">
        <v>239</v>
      </c>
      <c r="B11" s="4">
        <f>Hoja1!B77</f>
        <v>0</v>
      </c>
      <c r="C11" s="4">
        <f>Hoja1!C77</f>
        <v>0</v>
      </c>
      <c r="D11" s="4">
        <f>Hoja1!D77</f>
        <v>0</v>
      </c>
      <c r="E11" s="4">
        <f>Hoja1!E77</f>
        <v>0</v>
      </c>
      <c r="F11" s="4">
        <f>Hoja1!F77</f>
        <v>0</v>
      </c>
      <c r="G11" s="4">
        <f>Hoja1!G77</f>
        <v>0</v>
      </c>
      <c r="H11" s="4">
        <f>Hoja1!H77</f>
        <v>0</v>
      </c>
      <c r="I11" s="4">
        <f>Hoja1!I77</f>
        <v>0</v>
      </c>
      <c r="J11" s="4">
        <f>Hoja1!J77</f>
        <v>0</v>
      </c>
      <c r="K11" s="82">
        <f>Hoja1!K77</f>
        <v>0</v>
      </c>
      <c r="L11" s="82">
        <f>Hoja1!L77</f>
        <v>0</v>
      </c>
      <c r="M11" s="82">
        <f>Hoja1!M77</f>
        <v>0</v>
      </c>
    </row>
    <row r="12" spans="1:13" ht="15.75" thickBot="1" x14ac:dyDescent="0.3">
      <c r="A12" s="3" t="s">
        <v>238</v>
      </c>
      <c r="B12" s="4">
        <f>Hoja1!B78</f>
        <v>0</v>
      </c>
      <c r="C12" s="4">
        <f>Hoja1!C78</f>
        <v>0</v>
      </c>
      <c r="D12" s="4">
        <f>Hoja1!D78</f>
        <v>0</v>
      </c>
      <c r="E12" s="4">
        <f>Hoja1!E78</f>
        <v>0</v>
      </c>
      <c r="F12" s="4">
        <f>Hoja1!F78</f>
        <v>113</v>
      </c>
      <c r="G12" s="4">
        <f>Hoja1!G78</f>
        <v>193</v>
      </c>
      <c r="H12" s="4">
        <f>Hoja1!H78</f>
        <v>195</v>
      </c>
      <c r="I12" s="4">
        <v>521</v>
      </c>
      <c r="J12" s="4">
        <v>521</v>
      </c>
      <c r="K12" s="82">
        <v>521</v>
      </c>
      <c r="L12" s="82">
        <v>521</v>
      </c>
      <c r="M12" s="82">
        <v>521</v>
      </c>
    </row>
    <row r="13" spans="1:13" ht="15.75" thickBot="1" x14ac:dyDescent="0.3">
      <c r="A13" s="3" t="s">
        <v>15</v>
      </c>
      <c r="B13" s="60">
        <v>0</v>
      </c>
      <c r="C13" s="60">
        <v>0</v>
      </c>
      <c r="D13" s="60">
        <v>0</v>
      </c>
      <c r="E13" s="60">
        <v>0</v>
      </c>
      <c r="F13" s="60">
        <f t="shared" ref="F13:M13" si="0">F11/F12</f>
        <v>0</v>
      </c>
      <c r="G13" s="60">
        <f t="shared" si="0"/>
        <v>0</v>
      </c>
      <c r="H13" s="60">
        <f t="shared" si="0"/>
        <v>0</v>
      </c>
      <c r="I13" s="60">
        <f t="shared" si="0"/>
        <v>0</v>
      </c>
      <c r="J13" s="60">
        <f t="shared" si="0"/>
        <v>0</v>
      </c>
      <c r="K13" s="87">
        <f t="shared" si="0"/>
        <v>0</v>
      </c>
      <c r="L13" s="87">
        <f t="shared" si="0"/>
        <v>0</v>
      </c>
      <c r="M13" s="87">
        <f t="shared" si="0"/>
        <v>0</v>
      </c>
    </row>
    <row r="14" spans="1:13" x14ac:dyDescent="0.25">
      <c r="A14" s="6" t="s">
        <v>215</v>
      </c>
    </row>
    <row r="15" spans="1:13" x14ac:dyDescent="0.25">
      <c r="A15" s="103" t="s">
        <v>246</v>
      </c>
    </row>
  </sheetData>
  <mergeCells count="8">
    <mergeCell ref="A1:M1"/>
    <mergeCell ref="B2:M2"/>
    <mergeCell ref="B3:M3"/>
    <mergeCell ref="A5:A8"/>
    <mergeCell ref="C5:M5"/>
    <mergeCell ref="C6:M6"/>
    <mergeCell ref="C7:M7"/>
    <mergeCell ref="C8:M8"/>
  </mergeCells>
  <pageMargins left="0.25" right="0.25" top="0.75" bottom="0.75" header="0.3" footer="0.3"/>
  <pageSetup paperSize="9" scale="90" orientation="landscape" horizontalDpi="360" verticalDpi="36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249066-D134-44F5-A60F-9BF790F96994}">
  <dimension ref="A1:O96"/>
  <sheetViews>
    <sheetView topLeftCell="A82" zoomScaleNormal="100" workbookViewId="0">
      <selection activeCell="B114" sqref="B114"/>
    </sheetView>
  </sheetViews>
  <sheetFormatPr baseColWidth="10" defaultRowHeight="15" x14ac:dyDescent="0.25"/>
  <cols>
    <col min="1" max="1" width="17" style="6" bestFit="1" customWidth="1"/>
    <col min="2" max="2" width="15" style="6" customWidth="1"/>
    <col min="3" max="13" width="11.42578125" style="6"/>
  </cols>
  <sheetData>
    <row r="1" spans="1:13" ht="15.75" hidden="1" thickBot="1" x14ac:dyDescent="0.3"/>
    <row r="2" spans="1:13" ht="20.25" hidden="1" x14ac:dyDescent="0.25">
      <c r="A2" s="257" t="s">
        <v>46</v>
      </c>
      <c r="B2" s="258"/>
      <c r="C2" s="258"/>
      <c r="D2" s="258"/>
      <c r="E2" s="258"/>
      <c r="F2" s="258"/>
      <c r="G2" s="258"/>
      <c r="H2" s="258"/>
      <c r="I2" s="258"/>
      <c r="J2" s="258"/>
      <c r="K2" s="258"/>
      <c r="L2" s="258"/>
      <c r="M2" s="259"/>
    </row>
    <row r="3" spans="1:13" ht="15" hidden="1" customHeight="1" x14ac:dyDescent="0.25">
      <c r="A3" s="20" t="s">
        <v>16</v>
      </c>
      <c r="B3" s="238" t="s">
        <v>17</v>
      </c>
      <c r="C3" s="238"/>
      <c r="D3" s="238"/>
      <c r="E3" s="238"/>
      <c r="F3" s="238"/>
      <c r="G3" s="238"/>
      <c r="H3" s="238"/>
      <c r="I3" s="238"/>
      <c r="J3" s="238"/>
      <c r="K3" s="238"/>
      <c r="L3" s="238"/>
      <c r="M3" s="239"/>
    </row>
    <row r="4" spans="1:13" hidden="1" x14ac:dyDescent="0.25">
      <c r="A4" s="20" t="s">
        <v>19</v>
      </c>
      <c r="B4" s="240" t="s">
        <v>20</v>
      </c>
      <c r="C4" s="240"/>
      <c r="D4" s="240"/>
      <c r="E4" s="240"/>
      <c r="F4" s="240"/>
      <c r="G4" s="240"/>
      <c r="H4" s="240"/>
      <c r="I4" s="240"/>
      <c r="J4" s="240"/>
      <c r="K4" s="240"/>
      <c r="L4" s="240"/>
      <c r="M4" s="241"/>
    </row>
    <row r="5" spans="1:13" hidden="1" x14ac:dyDescent="0.25">
      <c r="A5" s="21"/>
      <c r="M5" s="22"/>
    </row>
    <row r="6" spans="1:13" hidden="1" x14ac:dyDescent="0.25">
      <c r="A6" s="242" t="s">
        <v>21</v>
      </c>
      <c r="B6" s="7" t="s">
        <v>22</v>
      </c>
      <c r="C6" s="240"/>
      <c r="D6" s="240"/>
      <c r="E6" s="240"/>
      <c r="F6" s="240"/>
      <c r="G6" s="240"/>
      <c r="H6" s="240"/>
      <c r="I6" s="240"/>
      <c r="J6" s="240"/>
      <c r="K6" s="240"/>
      <c r="L6" s="240"/>
      <c r="M6" s="241"/>
    </row>
    <row r="7" spans="1:13" ht="15" hidden="1" customHeight="1" x14ac:dyDescent="0.25">
      <c r="A7" s="242"/>
      <c r="B7" s="7" t="s">
        <v>24</v>
      </c>
      <c r="C7" s="238" t="s">
        <v>25</v>
      </c>
      <c r="D7" s="238"/>
      <c r="E7" s="238"/>
      <c r="F7" s="238"/>
      <c r="G7" s="238"/>
      <c r="H7" s="238"/>
      <c r="I7" s="238"/>
      <c r="J7" s="238"/>
      <c r="K7" s="238"/>
      <c r="L7" s="238"/>
      <c r="M7" s="239"/>
    </row>
    <row r="8" spans="1:13" ht="15" hidden="1" customHeight="1" x14ac:dyDescent="0.25">
      <c r="A8" s="242"/>
      <c r="B8" s="7" t="s">
        <v>26</v>
      </c>
      <c r="C8" s="238" t="s">
        <v>27</v>
      </c>
      <c r="D8" s="238"/>
      <c r="E8" s="238"/>
      <c r="F8" s="238"/>
      <c r="G8" s="238"/>
      <c r="H8" s="238"/>
      <c r="I8" s="238"/>
      <c r="J8" s="238"/>
      <c r="K8" s="238"/>
      <c r="L8" s="238"/>
      <c r="M8" s="239"/>
    </row>
    <row r="9" spans="1:13" ht="45" hidden="1" x14ac:dyDescent="0.25">
      <c r="A9" s="242"/>
      <c r="B9" s="7" t="s">
        <v>28</v>
      </c>
      <c r="C9" s="238" t="s">
        <v>29</v>
      </c>
      <c r="D9" s="238"/>
      <c r="E9" s="238"/>
      <c r="F9" s="238"/>
      <c r="G9" s="238"/>
      <c r="H9" s="238"/>
      <c r="I9" s="238"/>
      <c r="J9" s="238"/>
      <c r="K9" s="238"/>
      <c r="L9" s="238"/>
      <c r="M9" s="239"/>
    </row>
    <row r="10" spans="1:13" ht="15.75" hidden="1" thickBot="1" x14ac:dyDescent="0.3">
      <c r="A10" s="21"/>
      <c r="M10" s="22"/>
    </row>
    <row r="11" spans="1:13" ht="15.75" hidden="1" thickBot="1" x14ac:dyDescent="0.3">
      <c r="A11" s="8" t="s">
        <v>0</v>
      </c>
      <c r="B11" s="9" t="s">
        <v>1</v>
      </c>
      <c r="C11" s="9" t="s">
        <v>2</v>
      </c>
      <c r="D11" s="9" t="s">
        <v>3</v>
      </c>
      <c r="E11" s="9" t="s">
        <v>4</v>
      </c>
      <c r="F11" s="9" t="s">
        <v>5</v>
      </c>
      <c r="G11" s="9" t="s">
        <v>6</v>
      </c>
      <c r="H11" s="9" t="s">
        <v>7</v>
      </c>
      <c r="I11" s="9" t="s">
        <v>8</v>
      </c>
      <c r="J11" s="9" t="s">
        <v>9</v>
      </c>
      <c r="K11" s="9" t="s">
        <v>10</v>
      </c>
      <c r="L11" s="9" t="s">
        <v>11</v>
      </c>
      <c r="M11" s="25" t="s">
        <v>12</v>
      </c>
    </row>
    <row r="12" spans="1:13" ht="15.75" hidden="1" thickBot="1" x14ac:dyDescent="0.3">
      <c r="A12" s="10" t="s">
        <v>13</v>
      </c>
      <c r="B12" s="11">
        <f>SUM(B13:B15)</f>
        <v>0</v>
      </c>
      <c r="C12" s="11">
        <f>SUM(C13:C15)</f>
        <v>0</v>
      </c>
      <c r="D12" s="38">
        <f>SUM(D13:D15)</f>
        <v>0</v>
      </c>
      <c r="E12" s="11">
        <f>SUM(E13:E15)</f>
        <v>0</v>
      </c>
      <c r="F12" s="11">
        <f t="shared" ref="F12:L12" si="0">SUM(F13:F15)</f>
        <v>50.773430391264782</v>
      </c>
      <c r="G12" s="11">
        <f t="shared" si="0"/>
        <v>-964.22656960873519</v>
      </c>
      <c r="H12" s="11">
        <f t="shared" si="0"/>
        <v>-923.22656960873519</v>
      </c>
      <c r="I12" s="11">
        <f t="shared" si="0"/>
        <v>-923.22656960873519</v>
      </c>
      <c r="J12" s="11">
        <f t="shared" si="0"/>
        <v>-923.22656960873519</v>
      </c>
      <c r="K12" s="11">
        <f t="shared" si="0"/>
        <v>-872.22656960873519</v>
      </c>
      <c r="L12" s="11">
        <f t="shared" si="0"/>
        <v>-872.22656960873519</v>
      </c>
      <c r="M12" s="26">
        <v>2200</v>
      </c>
    </row>
    <row r="13" spans="1:13" ht="15.75" hidden="1" thickBot="1" x14ac:dyDescent="0.3">
      <c r="A13" s="12" t="s">
        <v>30</v>
      </c>
      <c r="B13" s="13">
        <f>'[5]Por Grupo'!$B$59-'[5]Por Grupo'!$C$59</f>
        <v>0</v>
      </c>
      <c r="C13" s="13">
        <f>'[5]Por Grupo'!$E$59-'[5]Por Grupo'!$F$59+B13</f>
        <v>0</v>
      </c>
      <c r="D13" s="39">
        <f>'[5]Por Grupo'!$H$59-'[5]Por Grupo'!$I$59+C13</f>
        <v>0</v>
      </c>
      <c r="E13" s="13">
        <f>'[5]Por Grupo'!$K$59-'[5]Por Grupo'!$L$59+D13</f>
        <v>0</v>
      </c>
      <c r="F13" s="13">
        <f>'[5]Por Grupo'!$N$59-'[5]Por Grupo'!$O$59+E13</f>
        <v>50.773430391264782</v>
      </c>
      <c r="G13" s="13">
        <f>'[5]Por Grupo'!$Q$59-'[5]Por Grupo'!$R$59+F13</f>
        <v>-1032.2265696087352</v>
      </c>
      <c r="H13" s="13">
        <f>'[5]Por Grupo'!$T$59-'[5]Por Grupo'!$U$59+G13</f>
        <v>-1032.2265696087352</v>
      </c>
      <c r="I13" s="13">
        <f>'[5]Por Grupo'!$W$59-'[5]Por Grupo'!$X$59+H13</f>
        <v>-1032.2265696087352</v>
      </c>
      <c r="J13" s="13">
        <f>'[5]Por Grupo'!$Z$59-'[5]Por Grupo'!$AA$59+I13</f>
        <v>-1032.2265696087352</v>
      </c>
      <c r="K13" s="13">
        <f>'[5]Por Grupo'!$AC$59-'[5]Por Grupo'!$AD$59+J13</f>
        <v>-1032.2265696087352</v>
      </c>
      <c r="L13" s="13">
        <f>'[5]Por Grupo'!$AF$59-'[5]Por Grupo'!$AG$59+K13</f>
        <v>-1032.2265696087352</v>
      </c>
      <c r="M13" s="26">
        <f>'[5]Por Grupo'!$AI$59-'[5]Por Grupo'!$AJ$59+L13</f>
        <v>-1032.2265696087352</v>
      </c>
    </row>
    <row r="14" spans="1:13" ht="15.75" hidden="1" thickBot="1" x14ac:dyDescent="0.3">
      <c r="A14" s="12" t="s">
        <v>31</v>
      </c>
      <c r="B14" s="13">
        <f>[6]Hoja2!$B$59</f>
        <v>0</v>
      </c>
      <c r="C14" s="13">
        <f>[6]Hoja2!$E$59+B14</f>
        <v>0</v>
      </c>
      <c r="D14" s="39">
        <f>[6]Hoja2!$H$59+C14</f>
        <v>0</v>
      </c>
      <c r="E14" s="13">
        <f>[6]Hoja2!$K$59+D14</f>
        <v>0</v>
      </c>
      <c r="F14" s="13">
        <f>[6]Hoja2!$N$59+E14</f>
        <v>0</v>
      </c>
      <c r="G14" s="13">
        <f>[6]Hoja2!$Q$59+F14</f>
        <v>68</v>
      </c>
      <c r="H14" s="13">
        <f>[6]Hoja2!$T$59+G14</f>
        <v>109</v>
      </c>
      <c r="I14" s="13">
        <f>[6]Hoja2!$W$59+H14</f>
        <v>109</v>
      </c>
      <c r="J14" s="13">
        <f>[6]Hoja2!$Z$59+I14</f>
        <v>109</v>
      </c>
      <c r="K14" s="13">
        <f>[6]Hoja2!$AC$59+J14</f>
        <v>160</v>
      </c>
      <c r="L14" s="13">
        <f>[6]Hoja2!$AF$59+K14</f>
        <v>160</v>
      </c>
      <c r="M14" s="26">
        <f>[6]Hoja2!$AI$59+L14</f>
        <v>160</v>
      </c>
    </row>
    <row r="15" spans="1:13" ht="15.75" hidden="1" thickBot="1" x14ac:dyDescent="0.3">
      <c r="A15" s="12" t="s">
        <v>32</v>
      </c>
      <c r="B15" s="13">
        <f>[7]Hoja2!$D$165</f>
        <v>0</v>
      </c>
      <c r="C15" s="13">
        <f>[7]Hoja2!$E$165+B15</f>
        <v>0</v>
      </c>
      <c r="D15" s="39">
        <f>[7]Hoja2!$F$165+C15</f>
        <v>0</v>
      </c>
      <c r="E15" s="13">
        <f>[7]Hoja2!$G$165+D15</f>
        <v>0</v>
      </c>
      <c r="F15" s="13">
        <f>[7]Hoja2!$H$165+E15</f>
        <v>0</v>
      </c>
      <c r="G15" s="13">
        <f>[7]Hoja2!$I$165+F15</f>
        <v>0</v>
      </c>
      <c r="H15" s="13">
        <f>[7]Hoja2!$J$165+G15</f>
        <v>0</v>
      </c>
      <c r="I15" s="13">
        <f>[7]Hoja2!$K$165+H15</f>
        <v>0</v>
      </c>
      <c r="J15" s="13">
        <f>[7]Hoja2!$L$165+I15</f>
        <v>0</v>
      </c>
      <c r="K15" s="13">
        <f>[7]Hoja2!$M$165+J15</f>
        <v>0</v>
      </c>
      <c r="L15" s="13">
        <f>[7]Hoja2!$N$165+K15</f>
        <v>0</v>
      </c>
      <c r="M15" s="26">
        <f>[7]Hoja2!$O$165+L15</f>
        <v>0</v>
      </c>
    </row>
    <row r="16" spans="1:13" ht="15.75" hidden="1" thickBot="1" x14ac:dyDescent="0.3">
      <c r="A16" s="10" t="s">
        <v>14</v>
      </c>
      <c r="B16" s="14">
        <f>M16/12</f>
        <v>183.33333333333334</v>
      </c>
      <c r="C16" s="14">
        <f>B16+(2200/12)</f>
        <v>366.66666666666669</v>
      </c>
      <c r="D16" s="40">
        <f t="shared" ref="D16:L16" si="1">C16+(2200/12)</f>
        <v>550</v>
      </c>
      <c r="E16" s="14">
        <f t="shared" si="1"/>
        <v>733.33333333333337</v>
      </c>
      <c r="F16" s="14">
        <f t="shared" si="1"/>
        <v>916.66666666666674</v>
      </c>
      <c r="G16" s="14">
        <f t="shared" si="1"/>
        <v>1100</v>
      </c>
      <c r="H16" s="14">
        <f t="shared" si="1"/>
        <v>1283.3333333333333</v>
      </c>
      <c r="I16" s="14">
        <f t="shared" si="1"/>
        <v>1466.6666666666665</v>
      </c>
      <c r="J16" s="14">
        <f t="shared" si="1"/>
        <v>1649.9999999999998</v>
      </c>
      <c r="K16" s="14">
        <f t="shared" si="1"/>
        <v>1833.333333333333</v>
      </c>
      <c r="L16" s="14">
        <f t="shared" si="1"/>
        <v>2016.6666666666663</v>
      </c>
      <c r="M16" s="26">
        <v>2200</v>
      </c>
    </row>
    <row r="17" spans="1:13" ht="15.75" hidden="1" thickBot="1" x14ac:dyDescent="0.3">
      <c r="A17" s="10" t="s">
        <v>15</v>
      </c>
      <c r="B17" s="15">
        <f>B12/B16</f>
        <v>0</v>
      </c>
      <c r="C17" s="15">
        <f t="shared" ref="C17:L17" si="2">C12/C16</f>
        <v>0</v>
      </c>
      <c r="D17" s="41">
        <f>D12/D16</f>
        <v>0</v>
      </c>
      <c r="E17" s="15">
        <f t="shared" si="2"/>
        <v>0</v>
      </c>
      <c r="F17" s="15">
        <f t="shared" si="2"/>
        <v>5.538919679047067E-2</v>
      </c>
      <c r="G17" s="15">
        <f t="shared" si="2"/>
        <v>-0.87656960873521383</v>
      </c>
      <c r="H17" s="15">
        <f t="shared" si="2"/>
        <v>-0.71939732696784564</v>
      </c>
      <c r="I17" s="15">
        <f t="shared" si="2"/>
        <v>-0.62947266109686495</v>
      </c>
      <c r="J17" s="15">
        <f t="shared" si="2"/>
        <v>-0.5595312543083244</v>
      </c>
      <c r="K17" s="15">
        <f t="shared" si="2"/>
        <v>-0.47575994705931018</v>
      </c>
      <c r="L17" s="15">
        <f t="shared" si="2"/>
        <v>-0.43250904278119107</v>
      </c>
      <c r="M17" s="26">
        <v>100</v>
      </c>
    </row>
    <row r="18" spans="1:13" hidden="1" x14ac:dyDescent="0.25">
      <c r="A18" s="6" t="s">
        <v>214</v>
      </c>
    </row>
    <row r="19" spans="1:13" ht="15.75" hidden="1" thickBot="1" x14ac:dyDescent="0.3"/>
    <row r="20" spans="1:13" ht="20.25" hidden="1" x14ac:dyDescent="0.25">
      <c r="A20" s="257" t="s">
        <v>47</v>
      </c>
      <c r="B20" s="258"/>
      <c r="C20" s="258"/>
      <c r="D20" s="258"/>
      <c r="E20" s="258"/>
      <c r="F20" s="258"/>
      <c r="G20" s="258"/>
      <c r="H20" s="258"/>
      <c r="I20" s="258"/>
      <c r="J20" s="258"/>
      <c r="K20" s="258"/>
      <c r="L20" s="258"/>
      <c r="M20" s="259"/>
    </row>
    <row r="21" spans="1:13" ht="15" hidden="1" customHeight="1" x14ac:dyDescent="0.25">
      <c r="A21" s="20" t="s">
        <v>16</v>
      </c>
      <c r="B21" s="238" t="s">
        <v>33</v>
      </c>
      <c r="C21" s="238"/>
      <c r="D21" s="238"/>
      <c r="E21" s="238"/>
      <c r="F21" s="238"/>
      <c r="G21" s="238"/>
      <c r="H21" s="238"/>
      <c r="I21" s="238"/>
      <c r="J21" s="238"/>
      <c r="K21" s="238"/>
      <c r="L21" s="238"/>
      <c r="M21" s="239"/>
    </row>
    <row r="22" spans="1:13" ht="27" hidden="1" customHeight="1" x14ac:dyDescent="0.25">
      <c r="A22" s="20" t="s">
        <v>19</v>
      </c>
      <c r="B22" s="240" t="s">
        <v>34</v>
      </c>
      <c r="C22" s="240"/>
      <c r="D22" s="240"/>
      <c r="E22" s="240"/>
      <c r="F22" s="240"/>
      <c r="G22" s="240"/>
      <c r="H22" s="240"/>
      <c r="I22" s="240"/>
      <c r="J22" s="240"/>
      <c r="K22" s="240"/>
      <c r="L22" s="240"/>
      <c r="M22" s="241"/>
    </row>
    <row r="23" spans="1:13" hidden="1" x14ac:dyDescent="0.25">
      <c r="A23" s="21"/>
      <c r="M23" s="22"/>
    </row>
    <row r="24" spans="1:13" hidden="1" x14ac:dyDescent="0.25">
      <c r="A24" s="242" t="s">
        <v>21</v>
      </c>
      <c r="B24" s="7" t="s">
        <v>22</v>
      </c>
      <c r="C24" s="240" t="s">
        <v>23</v>
      </c>
      <c r="D24" s="240"/>
      <c r="E24" s="240"/>
      <c r="F24" s="240"/>
      <c r="G24" s="240"/>
      <c r="H24" s="240"/>
      <c r="I24" s="240"/>
      <c r="J24" s="240"/>
      <c r="K24" s="240"/>
      <c r="L24" s="240"/>
      <c r="M24" s="241"/>
    </row>
    <row r="25" spans="1:13" hidden="1" x14ac:dyDescent="0.25">
      <c r="A25" s="242"/>
      <c r="B25" s="7" t="s">
        <v>24</v>
      </c>
      <c r="C25" s="238" t="s">
        <v>35</v>
      </c>
      <c r="D25" s="238"/>
      <c r="E25" s="238"/>
      <c r="F25" s="238"/>
      <c r="G25" s="238"/>
      <c r="H25" s="238"/>
      <c r="I25" s="238"/>
      <c r="J25" s="238"/>
      <c r="K25" s="238"/>
      <c r="L25" s="238"/>
      <c r="M25" s="239"/>
    </row>
    <row r="26" spans="1:13" hidden="1" x14ac:dyDescent="0.25">
      <c r="A26" s="242"/>
      <c r="B26" s="7" t="s">
        <v>26</v>
      </c>
      <c r="C26" s="238" t="s">
        <v>36</v>
      </c>
      <c r="D26" s="238"/>
      <c r="E26" s="238"/>
      <c r="F26" s="238"/>
      <c r="G26" s="238"/>
      <c r="H26" s="238"/>
      <c r="I26" s="238"/>
      <c r="J26" s="238"/>
      <c r="K26" s="238"/>
      <c r="L26" s="238"/>
      <c r="M26" s="239"/>
    </row>
    <row r="27" spans="1:13" ht="45" hidden="1" x14ac:dyDescent="0.25">
      <c r="A27" s="242"/>
      <c r="B27" s="7" t="s">
        <v>28</v>
      </c>
      <c r="C27" s="238" t="s">
        <v>29</v>
      </c>
      <c r="D27" s="238"/>
      <c r="E27" s="238"/>
      <c r="F27" s="238"/>
      <c r="G27" s="238"/>
      <c r="H27" s="238"/>
      <c r="I27" s="238"/>
      <c r="J27" s="238"/>
      <c r="K27" s="238"/>
      <c r="L27" s="238"/>
      <c r="M27" s="239"/>
    </row>
    <row r="28" spans="1:13" ht="15.75" hidden="1" thickBot="1" x14ac:dyDescent="0.3">
      <c r="A28" s="21"/>
      <c r="M28" s="22"/>
    </row>
    <row r="29" spans="1:13" ht="15.75" hidden="1" thickBot="1" x14ac:dyDescent="0.3">
      <c r="A29" s="8" t="s">
        <v>0</v>
      </c>
      <c r="B29" s="9" t="s">
        <v>1</v>
      </c>
      <c r="C29" s="9" t="s">
        <v>2</v>
      </c>
      <c r="D29" s="9" t="s">
        <v>3</v>
      </c>
      <c r="E29" s="9" t="s">
        <v>4</v>
      </c>
      <c r="F29" s="9" t="s">
        <v>5</v>
      </c>
      <c r="G29" s="9" t="s">
        <v>6</v>
      </c>
      <c r="H29" s="9" t="s">
        <v>7</v>
      </c>
      <c r="I29" s="9" t="s">
        <v>8</v>
      </c>
      <c r="J29" s="9" t="s">
        <v>9</v>
      </c>
      <c r="K29" s="9" t="s">
        <v>10</v>
      </c>
      <c r="L29" s="9" t="s">
        <v>11</v>
      </c>
      <c r="M29" s="25" t="s">
        <v>12</v>
      </c>
    </row>
    <row r="30" spans="1:13" ht="15.75" hidden="1" thickBot="1" x14ac:dyDescent="0.3">
      <c r="A30" s="10" t="s">
        <v>13</v>
      </c>
      <c r="B30" s="11">
        <v>0</v>
      </c>
      <c r="C30" s="11">
        <v>0</v>
      </c>
      <c r="D30" s="38">
        <v>0</v>
      </c>
      <c r="E30" s="11">
        <v>0</v>
      </c>
      <c r="F30" s="11">
        <v>0</v>
      </c>
      <c r="G30" s="38">
        <v>0</v>
      </c>
      <c r="H30" s="11">
        <v>31</v>
      </c>
      <c r="I30" s="11">
        <v>31</v>
      </c>
      <c r="J30" s="38">
        <v>31</v>
      </c>
      <c r="K30" s="11">
        <v>31</v>
      </c>
      <c r="L30" s="11">
        <v>31</v>
      </c>
      <c r="M30" s="26">
        <v>31</v>
      </c>
    </row>
    <row r="31" spans="1:13" ht="15.75" hidden="1" thickBot="1" x14ac:dyDescent="0.3">
      <c r="A31" s="10" t="s">
        <v>14</v>
      </c>
      <c r="B31" s="11">
        <v>57</v>
      </c>
      <c r="C31" s="11">
        <v>57</v>
      </c>
      <c r="D31" s="38">
        <v>57</v>
      </c>
      <c r="E31" s="11">
        <v>57</v>
      </c>
      <c r="F31" s="11">
        <v>57</v>
      </c>
      <c r="G31" s="38">
        <v>57</v>
      </c>
      <c r="H31" s="11">
        <v>57</v>
      </c>
      <c r="I31" s="11">
        <v>57</v>
      </c>
      <c r="J31" s="38">
        <v>57</v>
      </c>
      <c r="K31" s="11">
        <v>57</v>
      </c>
      <c r="L31" s="11">
        <v>57</v>
      </c>
      <c r="M31" s="26">
        <v>57</v>
      </c>
    </row>
    <row r="32" spans="1:13" ht="15.75" hidden="1" thickBot="1" x14ac:dyDescent="0.3">
      <c r="A32" s="10" t="s">
        <v>15</v>
      </c>
      <c r="B32" s="16">
        <f t="shared" ref="B32:L32" si="3">B30/B31</f>
        <v>0</v>
      </c>
      <c r="C32" s="16">
        <f t="shared" si="3"/>
        <v>0</v>
      </c>
      <c r="D32" s="42">
        <f t="shared" si="3"/>
        <v>0</v>
      </c>
      <c r="E32" s="16">
        <f t="shared" si="3"/>
        <v>0</v>
      </c>
      <c r="F32" s="16">
        <f t="shared" si="3"/>
        <v>0</v>
      </c>
      <c r="G32" s="42">
        <f t="shared" si="3"/>
        <v>0</v>
      </c>
      <c r="H32" s="16">
        <f t="shared" si="3"/>
        <v>0.54385964912280704</v>
      </c>
      <c r="I32" s="16">
        <f t="shared" si="3"/>
        <v>0.54385964912280704</v>
      </c>
      <c r="J32" s="42">
        <f t="shared" si="3"/>
        <v>0.54385964912280704</v>
      </c>
      <c r="K32" s="16">
        <f t="shared" si="3"/>
        <v>0.54385964912280704</v>
      </c>
      <c r="L32" s="16">
        <f t="shared" si="3"/>
        <v>0.54385964912280704</v>
      </c>
      <c r="M32" s="26">
        <v>56.14</v>
      </c>
    </row>
    <row r="33" spans="1:13" hidden="1" x14ac:dyDescent="0.25">
      <c r="A33" s="19"/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8"/>
    </row>
    <row r="34" spans="1:13" ht="15.75" hidden="1" thickBot="1" x14ac:dyDescent="0.3">
      <c r="A34" s="19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8"/>
    </row>
    <row r="35" spans="1:13" ht="20.25" hidden="1" x14ac:dyDescent="0.25">
      <c r="A35" s="257" t="s">
        <v>50</v>
      </c>
      <c r="B35" s="258"/>
      <c r="C35" s="258"/>
      <c r="D35" s="258"/>
      <c r="E35" s="258"/>
      <c r="F35" s="258"/>
      <c r="G35" s="258"/>
      <c r="H35" s="258"/>
      <c r="I35" s="258"/>
      <c r="J35" s="258"/>
      <c r="K35" s="258"/>
      <c r="L35" s="258"/>
      <c r="M35" s="259"/>
    </row>
    <row r="36" spans="1:13" ht="15" hidden="1" customHeight="1" x14ac:dyDescent="0.25">
      <c r="A36" s="20" t="s">
        <v>16</v>
      </c>
      <c r="B36" s="238" t="s">
        <v>48</v>
      </c>
      <c r="C36" s="238"/>
      <c r="D36" s="238"/>
      <c r="E36" s="238"/>
      <c r="F36" s="238"/>
      <c r="G36" s="238"/>
      <c r="H36" s="238"/>
      <c r="I36" s="238"/>
      <c r="J36" s="238"/>
      <c r="K36" s="238"/>
      <c r="L36" s="238"/>
      <c r="M36" s="239"/>
    </row>
    <row r="37" spans="1:13" hidden="1" x14ac:dyDescent="0.25">
      <c r="A37" s="20" t="s">
        <v>19</v>
      </c>
      <c r="B37" s="240" t="s">
        <v>49</v>
      </c>
      <c r="C37" s="240"/>
      <c r="D37" s="240"/>
      <c r="E37" s="240"/>
      <c r="F37" s="240"/>
      <c r="G37" s="240"/>
      <c r="H37" s="240"/>
      <c r="I37" s="240"/>
      <c r="J37" s="240"/>
      <c r="K37" s="240"/>
      <c r="L37" s="240"/>
      <c r="M37" s="241"/>
    </row>
    <row r="38" spans="1:13" hidden="1" x14ac:dyDescent="0.25">
      <c r="A38" s="28"/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29"/>
    </row>
    <row r="39" spans="1:13" hidden="1" x14ac:dyDescent="0.25">
      <c r="A39" s="265" t="s">
        <v>21</v>
      </c>
      <c r="B39" s="5" t="s">
        <v>22</v>
      </c>
      <c r="C39" s="261" t="s">
        <v>23</v>
      </c>
      <c r="D39" s="261"/>
      <c r="E39" s="261"/>
      <c r="F39" s="261"/>
      <c r="G39" s="261"/>
      <c r="H39" s="261"/>
      <c r="I39" s="261"/>
      <c r="J39" s="261"/>
      <c r="K39" s="261"/>
      <c r="L39" s="261"/>
      <c r="M39" s="262"/>
    </row>
    <row r="40" spans="1:13" hidden="1" x14ac:dyDescent="0.25">
      <c r="A40" s="265"/>
      <c r="B40" s="5" t="s">
        <v>24</v>
      </c>
      <c r="C40" s="263" t="s">
        <v>51</v>
      </c>
      <c r="D40" s="263"/>
      <c r="E40" s="263"/>
      <c r="F40" s="263"/>
      <c r="G40" s="263"/>
      <c r="H40" s="263"/>
      <c r="I40" s="263"/>
      <c r="J40" s="263"/>
      <c r="K40" s="263"/>
      <c r="L40" s="263"/>
      <c r="M40" s="264"/>
    </row>
    <row r="41" spans="1:13" hidden="1" x14ac:dyDescent="0.25">
      <c r="A41" s="265"/>
      <c r="B41" s="5" t="s">
        <v>26</v>
      </c>
      <c r="C41" s="263" t="s">
        <v>52</v>
      </c>
      <c r="D41" s="263"/>
      <c r="E41" s="263"/>
      <c r="F41" s="263"/>
      <c r="G41" s="263"/>
      <c r="H41" s="263"/>
      <c r="I41" s="263"/>
      <c r="J41" s="263"/>
      <c r="K41" s="263"/>
      <c r="L41" s="263"/>
      <c r="M41" s="264"/>
    </row>
    <row r="42" spans="1:13" ht="36" hidden="1" x14ac:dyDescent="0.25">
      <c r="A42" s="265"/>
      <c r="B42" s="5" t="s">
        <v>28</v>
      </c>
      <c r="C42" s="263" t="s">
        <v>29</v>
      </c>
      <c r="D42" s="263"/>
      <c r="E42" s="263"/>
      <c r="F42" s="263"/>
      <c r="G42" s="263"/>
      <c r="H42" s="263"/>
      <c r="I42" s="263"/>
      <c r="J42" s="263"/>
      <c r="K42" s="263"/>
      <c r="L42" s="263"/>
      <c r="M42" s="264"/>
    </row>
    <row r="43" spans="1:13" ht="15.75" hidden="1" thickBot="1" x14ac:dyDescent="0.3">
      <c r="A43" s="28"/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29"/>
    </row>
    <row r="44" spans="1:13" ht="15.75" hidden="1" thickBot="1" x14ac:dyDescent="0.3">
      <c r="A44" s="1" t="s">
        <v>0</v>
      </c>
      <c r="B44" s="2" t="s">
        <v>1</v>
      </c>
      <c r="C44" s="2" t="s">
        <v>2</v>
      </c>
      <c r="D44" s="2" t="s">
        <v>3</v>
      </c>
      <c r="E44" s="2" t="s">
        <v>4</v>
      </c>
      <c r="F44" s="2" t="s">
        <v>5</v>
      </c>
      <c r="G44" s="2" t="s">
        <v>6</v>
      </c>
      <c r="H44" s="2" t="s">
        <v>7</v>
      </c>
      <c r="I44" s="2" t="s">
        <v>8</v>
      </c>
      <c r="J44" s="2" t="s">
        <v>9</v>
      </c>
      <c r="K44" s="2" t="s">
        <v>10</v>
      </c>
      <c r="L44" s="2" t="s">
        <v>11</v>
      </c>
      <c r="M44" s="23" t="s">
        <v>12</v>
      </c>
    </row>
    <row r="45" spans="1:13" ht="15.75" hidden="1" thickBot="1" x14ac:dyDescent="0.3">
      <c r="A45" s="3" t="s">
        <v>13</v>
      </c>
      <c r="B45" s="57">
        <v>0</v>
      </c>
      <c r="C45" s="57">
        <v>0</v>
      </c>
      <c r="D45" s="57">
        <v>0</v>
      </c>
      <c r="E45" s="57">
        <v>0</v>
      </c>
      <c r="F45" s="57">
        <v>0</v>
      </c>
      <c r="G45" s="57">
        <v>0</v>
      </c>
      <c r="H45" s="57">
        <f>SUM('[4]ALUMNOS UNIPOL 2002'!$D$186:$D$189)</f>
        <v>154</v>
      </c>
      <c r="I45" s="57">
        <v>0</v>
      </c>
      <c r="J45" s="57">
        <v>0</v>
      </c>
      <c r="K45" s="57">
        <v>0</v>
      </c>
      <c r="L45" s="57">
        <v>0</v>
      </c>
      <c r="M45" s="58">
        <v>32</v>
      </c>
    </row>
    <row r="46" spans="1:13" ht="15.75" hidden="1" thickBot="1" x14ac:dyDescent="0.3">
      <c r="A46" s="3" t="s">
        <v>14</v>
      </c>
      <c r="B46" s="57">
        <v>60</v>
      </c>
      <c r="C46" s="57">
        <v>60</v>
      </c>
      <c r="D46" s="57">
        <v>60</v>
      </c>
      <c r="E46" s="57">
        <v>60</v>
      </c>
      <c r="F46" s="57">
        <v>60</v>
      </c>
      <c r="G46" s="57">
        <v>60</v>
      </c>
      <c r="H46" s="57">
        <v>60</v>
      </c>
      <c r="I46" s="57">
        <v>60</v>
      </c>
      <c r="J46" s="57">
        <v>60</v>
      </c>
      <c r="K46" s="57">
        <v>60</v>
      </c>
      <c r="L46" s="57">
        <v>60</v>
      </c>
      <c r="M46" s="58">
        <v>60</v>
      </c>
    </row>
    <row r="47" spans="1:13" ht="15.75" hidden="1" thickBot="1" x14ac:dyDescent="0.3">
      <c r="A47" s="3" t="s">
        <v>15</v>
      </c>
      <c r="B47" s="57" t="str">
        <f>IFERROR(B46/B45,"-")</f>
        <v>-</v>
      </c>
      <c r="C47" s="57" t="str">
        <f>IFERROR(C46/C45,"-")</f>
        <v>-</v>
      </c>
      <c r="D47" s="57" t="str">
        <f>IFERROR(D46/D45,"-")</f>
        <v>-</v>
      </c>
      <c r="E47" s="57" t="str">
        <f t="shared" ref="E47:L47" si="4">IFERROR(E46/E45,"-")</f>
        <v>-</v>
      </c>
      <c r="F47" s="57" t="str">
        <f t="shared" si="4"/>
        <v>-</v>
      </c>
      <c r="G47" s="57" t="str">
        <f t="shared" si="4"/>
        <v>-</v>
      </c>
      <c r="H47" s="59"/>
      <c r="I47" s="57" t="str">
        <f t="shared" si="4"/>
        <v>-</v>
      </c>
      <c r="J47" s="57" t="str">
        <f t="shared" si="4"/>
        <v>-</v>
      </c>
      <c r="K47" s="57" t="str">
        <f t="shared" si="4"/>
        <v>-</v>
      </c>
      <c r="L47" s="57" t="str">
        <f t="shared" si="4"/>
        <v>-</v>
      </c>
      <c r="M47" s="58">
        <v>53.33</v>
      </c>
    </row>
    <row r="48" spans="1:13" hidden="1" x14ac:dyDescent="0.25">
      <c r="A48" s="19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8"/>
    </row>
    <row r="49" spans="1:13" ht="15.75" hidden="1" thickBot="1" x14ac:dyDescent="0.3">
      <c r="A49" s="19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8"/>
    </row>
    <row r="50" spans="1:13" ht="20.25" hidden="1" x14ac:dyDescent="0.25">
      <c r="A50" s="257" t="s">
        <v>53</v>
      </c>
      <c r="B50" s="258"/>
      <c r="C50" s="258"/>
      <c r="D50" s="258"/>
      <c r="E50" s="258"/>
      <c r="F50" s="258"/>
      <c r="G50" s="258"/>
      <c r="H50" s="258"/>
      <c r="I50" s="258"/>
      <c r="J50" s="258"/>
      <c r="K50" s="258"/>
      <c r="L50" s="258"/>
      <c r="M50" s="259"/>
    </row>
    <row r="51" spans="1:13" hidden="1" x14ac:dyDescent="0.25">
      <c r="A51" s="27" t="s">
        <v>16</v>
      </c>
      <c r="B51" s="263" t="s">
        <v>37</v>
      </c>
      <c r="C51" s="263"/>
      <c r="D51" s="263"/>
      <c r="E51" s="263"/>
      <c r="F51" s="263"/>
      <c r="G51" s="263"/>
      <c r="H51" s="263"/>
      <c r="I51" s="263"/>
      <c r="J51" s="263"/>
      <c r="K51" s="263"/>
      <c r="L51" s="263"/>
      <c r="M51" s="264"/>
    </row>
    <row r="52" spans="1:13" hidden="1" x14ac:dyDescent="0.25">
      <c r="A52" s="27" t="s">
        <v>19</v>
      </c>
      <c r="B52" s="261" t="s">
        <v>39</v>
      </c>
      <c r="C52" s="261"/>
      <c r="D52" s="261"/>
      <c r="E52" s="261"/>
      <c r="F52" s="261"/>
      <c r="G52" s="261"/>
      <c r="H52" s="261"/>
      <c r="I52" s="261"/>
      <c r="J52" s="261"/>
      <c r="K52" s="261"/>
      <c r="L52" s="261"/>
      <c r="M52" s="262"/>
    </row>
    <row r="53" spans="1:13" hidden="1" x14ac:dyDescent="0.25">
      <c r="A53" s="28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29"/>
    </row>
    <row r="54" spans="1:13" hidden="1" x14ac:dyDescent="0.25">
      <c r="A54" s="265" t="s">
        <v>21</v>
      </c>
      <c r="B54" s="5" t="s">
        <v>22</v>
      </c>
      <c r="C54" s="261" t="s">
        <v>23</v>
      </c>
      <c r="D54" s="261"/>
      <c r="E54" s="261"/>
      <c r="F54" s="261"/>
      <c r="G54" s="261"/>
      <c r="H54" s="261"/>
      <c r="I54" s="261"/>
      <c r="J54" s="261"/>
      <c r="K54" s="261"/>
      <c r="L54" s="261"/>
      <c r="M54" s="262"/>
    </row>
    <row r="55" spans="1:13" hidden="1" x14ac:dyDescent="0.25">
      <c r="A55" s="265"/>
      <c r="B55" s="5" t="s">
        <v>24</v>
      </c>
      <c r="C55" s="263" t="s">
        <v>40</v>
      </c>
      <c r="D55" s="263"/>
      <c r="E55" s="263"/>
      <c r="F55" s="263"/>
      <c r="G55" s="263"/>
      <c r="H55" s="263"/>
      <c r="I55" s="263"/>
      <c r="J55" s="263"/>
      <c r="K55" s="263"/>
      <c r="L55" s="263"/>
      <c r="M55" s="264"/>
    </row>
    <row r="56" spans="1:13" hidden="1" x14ac:dyDescent="0.25">
      <c r="A56" s="265"/>
      <c r="B56" s="5" t="s">
        <v>26</v>
      </c>
      <c r="C56" s="263" t="s">
        <v>41</v>
      </c>
      <c r="D56" s="263"/>
      <c r="E56" s="263"/>
      <c r="F56" s="263"/>
      <c r="G56" s="263"/>
      <c r="H56" s="263"/>
      <c r="I56" s="263"/>
      <c r="J56" s="263"/>
      <c r="K56" s="263"/>
      <c r="L56" s="263"/>
      <c r="M56" s="264"/>
    </row>
    <row r="57" spans="1:13" ht="36" hidden="1" x14ac:dyDescent="0.25">
      <c r="A57" s="265"/>
      <c r="B57" s="5" t="s">
        <v>28</v>
      </c>
      <c r="C57" s="263" t="s">
        <v>29</v>
      </c>
      <c r="D57" s="263"/>
      <c r="E57" s="263"/>
      <c r="F57" s="263"/>
      <c r="G57" s="263"/>
      <c r="H57" s="263"/>
      <c r="I57" s="263"/>
      <c r="J57" s="263"/>
      <c r="K57" s="263"/>
      <c r="L57" s="263"/>
      <c r="M57" s="264"/>
    </row>
    <row r="58" spans="1:13" ht="15.75" hidden="1" thickBot="1" x14ac:dyDescent="0.3">
      <c r="A58" s="21"/>
      <c r="M58" s="22"/>
    </row>
    <row r="59" spans="1:13" ht="15.75" hidden="1" thickBot="1" x14ac:dyDescent="0.3">
      <c r="A59" s="8" t="s">
        <v>0</v>
      </c>
      <c r="B59" s="9" t="s">
        <v>1</v>
      </c>
      <c r="C59" s="9" t="s">
        <v>2</v>
      </c>
      <c r="D59" s="9" t="s">
        <v>3</v>
      </c>
      <c r="E59" s="9" t="s">
        <v>4</v>
      </c>
      <c r="F59" s="9" t="s">
        <v>5</v>
      </c>
      <c r="G59" s="9" t="s">
        <v>6</v>
      </c>
      <c r="H59" s="9" t="s">
        <v>7</v>
      </c>
      <c r="I59" s="9" t="s">
        <v>8</v>
      </c>
      <c r="J59" s="9" t="s">
        <v>9</v>
      </c>
      <c r="K59" s="9" t="s">
        <v>10</v>
      </c>
      <c r="L59" s="9" t="s">
        <v>11</v>
      </c>
      <c r="M59" s="25" t="s">
        <v>12</v>
      </c>
    </row>
    <row r="60" spans="1:13" ht="15.75" hidden="1" thickBot="1" x14ac:dyDescent="0.3">
      <c r="A60" s="10" t="s">
        <v>13</v>
      </c>
      <c r="B60" s="11">
        <f>SUM(B61:B62)</f>
        <v>0</v>
      </c>
      <c r="C60" s="11">
        <f t="shared" ref="C60:L60" si="5">SUM(C61:C62)</f>
        <v>0</v>
      </c>
      <c r="D60" s="11">
        <f t="shared" si="5"/>
        <v>0</v>
      </c>
      <c r="E60" s="11">
        <f t="shared" si="5"/>
        <v>0</v>
      </c>
      <c r="F60" s="11">
        <f t="shared" si="5"/>
        <v>0</v>
      </c>
      <c r="G60" s="11">
        <f t="shared" si="5"/>
        <v>68</v>
      </c>
      <c r="H60" s="11">
        <f t="shared" si="5"/>
        <v>109</v>
      </c>
      <c r="I60" s="11">
        <f t="shared" si="5"/>
        <v>109</v>
      </c>
      <c r="J60" s="11">
        <f t="shared" si="5"/>
        <v>109</v>
      </c>
      <c r="K60" s="11">
        <f t="shared" si="5"/>
        <v>160</v>
      </c>
      <c r="L60" s="11">
        <f t="shared" si="5"/>
        <v>160</v>
      </c>
      <c r="M60" s="26">
        <v>2000</v>
      </c>
    </row>
    <row r="61" spans="1:13" ht="15.75" hidden="1" thickBot="1" x14ac:dyDescent="0.3">
      <c r="A61" s="12" t="s">
        <v>31</v>
      </c>
      <c r="B61" s="13">
        <f>[6]Hoja2!$B$59</f>
        <v>0</v>
      </c>
      <c r="C61" s="13">
        <f>[6]Hoja2!$E$59+B61</f>
        <v>0</v>
      </c>
      <c r="D61" s="39">
        <f>[6]Hoja2!$H$59+C61</f>
        <v>0</v>
      </c>
      <c r="E61" s="13">
        <f>[6]Hoja2!$K$59+D61</f>
        <v>0</v>
      </c>
      <c r="F61" s="13">
        <f>[6]Hoja2!$N$59+E61</f>
        <v>0</v>
      </c>
      <c r="G61" s="13">
        <f>[6]Hoja2!$Q$59+F61</f>
        <v>68</v>
      </c>
      <c r="H61" s="13">
        <f>[6]Hoja2!$T$59+G61</f>
        <v>109</v>
      </c>
      <c r="I61" s="13">
        <f>[6]Hoja2!$W$59+H61</f>
        <v>109</v>
      </c>
      <c r="J61" s="13">
        <f>[6]Hoja2!$Z$59+I61</f>
        <v>109</v>
      </c>
      <c r="K61" s="13">
        <f>[6]Hoja2!$AC$59+J61</f>
        <v>160</v>
      </c>
      <c r="L61" s="13">
        <f>[6]Hoja2!$AF$59+K61</f>
        <v>160</v>
      </c>
      <c r="M61" s="26">
        <v>2000</v>
      </c>
    </row>
    <row r="62" spans="1:13" ht="15.75" hidden="1" thickBot="1" x14ac:dyDescent="0.3">
      <c r="A62" s="12" t="s">
        <v>32</v>
      </c>
      <c r="B62" s="13">
        <f>[7]Hoja2!$D$165</f>
        <v>0</v>
      </c>
      <c r="C62" s="13">
        <f>[7]Hoja2!$E$165+B62</f>
        <v>0</v>
      </c>
      <c r="D62" s="39">
        <f>[7]Hoja2!$F$165+C62</f>
        <v>0</v>
      </c>
      <c r="E62" s="13">
        <f>[7]Hoja2!$G$165+D62</f>
        <v>0</v>
      </c>
      <c r="F62" s="13">
        <f>[7]Hoja2!$H$165+E62</f>
        <v>0</v>
      </c>
      <c r="G62" s="13">
        <f>[7]Hoja2!$I$165+F62</f>
        <v>0</v>
      </c>
      <c r="H62" s="13">
        <f>[7]Hoja2!$J$165+G62</f>
        <v>0</v>
      </c>
      <c r="I62" s="13">
        <f>[7]Hoja2!$K$165+H62</f>
        <v>0</v>
      </c>
      <c r="J62" s="13">
        <f>[7]Hoja2!$L$165+I62</f>
        <v>0</v>
      </c>
      <c r="K62" s="13">
        <f>[7]Hoja2!$M$165+J62</f>
        <v>0</v>
      </c>
      <c r="L62" s="13">
        <f>[7]Hoja2!$N$165+K62</f>
        <v>0</v>
      </c>
      <c r="M62" s="26">
        <v>100</v>
      </c>
    </row>
    <row r="63" spans="1:13" ht="15.75" hidden="1" thickBot="1" x14ac:dyDescent="0.3">
      <c r="A63" s="10" t="s">
        <v>14</v>
      </c>
      <c r="B63" s="62">
        <f>M63/12</f>
        <v>166.66666666666666</v>
      </c>
      <c r="C63" s="62">
        <f>(2000/12)+B63</f>
        <v>333.33333333333331</v>
      </c>
      <c r="D63" s="63">
        <f t="shared" ref="D63:L63" si="6">(2000/12)+C63</f>
        <v>500</v>
      </c>
      <c r="E63" s="62">
        <f t="shared" si="6"/>
        <v>666.66666666666663</v>
      </c>
      <c r="F63" s="62">
        <f t="shared" si="6"/>
        <v>833.33333333333326</v>
      </c>
      <c r="G63" s="62">
        <f t="shared" si="6"/>
        <v>999.99999999999989</v>
      </c>
      <c r="H63" s="62">
        <f t="shared" si="6"/>
        <v>1166.6666666666665</v>
      </c>
      <c r="I63" s="62">
        <f t="shared" si="6"/>
        <v>1333.3333333333333</v>
      </c>
      <c r="J63" s="62">
        <f t="shared" si="6"/>
        <v>1500</v>
      </c>
      <c r="K63" s="62">
        <f t="shared" si="6"/>
        <v>1666.6666666666667</v>
      </c>
      <c r="L63" s="62">
        <f t="shared" si="6"/>
        <v>1833.3333333333335</v>
      </c>
      <c r="M63" s="26">
        <v>2000</v>
      </c>
    </row>
    <row r="64" spans="1:13" ht="15.75" hidden="1" thickBot="1" x14ac:dyDescent="0.3">
      <c r="A64" s="10" t="s">
        <v>15</v>
      </c>
      <c r="B64" s="15">
        <f>B60/B63</f>
        <v>0</v>
      </c>
      <c r="C64" s="15">
        <f t="shared" ref="C64:L64" si="7">C60/C63</f>
        <v>0</v>
      </c>
      <c r="D64" s="41">
        <f t="shared" si="7"/>
        <v>0</v>
      </c>
      <c r="E64" s="15">
        <f t="shared" si="7"/>
        <v>0</v>
      </c>
      <c r="F64" s="15">
        <f t="shared" si="7"/>
        <v>0</v>
      </c>
      <c r="G64" s="15">
        <f t="shared" si="7"/>
        <v>6.8000000000000005E-2</v>
      </c>
      <c r="H64" s="15">
        <f t="shared" si="7"/>
        <v>9.3428571428571444E-2</v>
      </c>
      <c r="I64" s="15">
        <f t="shared" si="7"/>
        <v>8.1750000000000003E-2</v>
      </c>
      <c r="J64" s="15">
        <f t="shared" si="7"/>
        <v>7.2666666666666671E-2</v>
      </c>
      <c r="K64" s="15">
        <f t="shared" si="7"/>
        <v>9.6000000000000002E-2</v>
      </c>
      <c r="L64" s="15">
        <f t="shared" si="7"/>
        <v>8.7272727272727266E-2</v>
      </c>
      <c r="M64" s="26">
        <v>100</v>
      </c>
    </row>
    <row r="65" spans="1:13" hidden="1" x14ac:dyDescent="0.25">
      <c r="A65" s="6" t="s">
        <v>215</v>
      </c>
    </row>
    <row r="66" spans="1:13" ht="15.75" hidden="1" thickBot="1" x14ac:dyDescent="0.3"/>
    <row r="67" spans="1:13" ht="20.25" hidden="1" x14ac:dyDescent="0.25">
      <c r="A67" s="217" t="s">
        <v>54</v>
      </c>
      <c r="B67" s="218"/>
      <c r="C67" s="218"/>
      <c r="D67" s="218"/>
      <c r="E67" s="218"/>
      <c r="F67" s="218"/>
      <c r="G67" s="218"/>
      <c r="H67" s="218"/>
      <c r="I67" s="218"/>
      <c r="J67" s="218"/>
      <c r="K67" s="218"/>
      <c r="L67" s="218"/>
      <c r="M67" s="219"/>
    </row>
    <row r="68" spans="1:13" hidden="1" x14ac:dyDescent="0.25">
      <c r="A68" s="20" t="s">
        <v>16</v>
      </c>
      <c r="B68" s="238" t="s">
        <v>42</v>
      </c>
      <c r="C68" s="238" t="s">
        <v>18</v>
      </c>
      <c r="D68" s="238" t="s">
        <v>38</v>
      </c>
      <c r="E68" s="238"/>
      <c r="F68" s="238"/>
      <c r="G68" s="238"/>
      <c r="H68" s="238"/>
      <c r="I68" s="238"/>
      <c r="J68" s="238"/>
      <c r="K68" s="238"/>
      <c r="L68" s="238"/>
      <c r="M68" s="239"/>
    </row>
    <row r="69" spans="1:13" hidden="1" x14ac:dyDescent="0.25">
      <c r="A69" s="20" t="s">
        <v>19</v>
      </c>
      <c r="B69" s="240" t="s">
        <v>43</v>
      </c>
      <c r="C69" s="240"/>
      <c r="D69" s="240"/>
      <c r="E69" s="240"/>
      <c r="F69" s="240"/>
      <c r="G69" s="240"/>
      <c r="H69" s="240"/>
      <c r="I69" s="240"/>
      <c r="J69" s="240"/>
      <c r="K69" s="240"/>
      <c r="L69" s="240"/>
      <c r="M69" s="241"/>
    </row>
    <row r="70" spans="1:13" hidden="1" x14ac:dyDescent="0.25">
      <c r="A70" s="21"/>
      <c r="M70" s="22"/>
    </row>
    <row r="71" spans="1:13" ht="15.75" hidden="1" customHeight="1" x14ac:dyDescent="0.25">
      <c r="A71" s="242" t="s">
        <v>21</v>
      </c>
      <c r="B71" s="7" t="s">
        <v>22</v>
      </c>
      <c r="C71" s="240" t="s">
        <v>23</v>
      </c>
      <c r="D71" s="240"/>
      <c r="E71" s="240"/>
      <c r="F71" s="240"/>
      <c r="G71" s="240"/>
      <c r="H71" s="240"/>
      <c r="I71" s="240"/>
      <c r="J71" s="240"/>
      <c r="K71" s="240"/>
      <c r="L71" s="240"/>
      <c r="M71" s="241"/>
    </row>
    <row r="72" spans="1:13" hidden="1" x14ac:dyDescent="0.25">
      <c r="A72" s="242"/>
      <c r="B72" s="7" t="s">
        <v>24</v>
      </c>
      <c r="C72" s="238" t="s">
        <v>44</v>
      </c>
      <c r="D72" s="238"/>
      <c r="E72" s="238"/>
      <c r="F72" s="238"/>
      <c r="G72" s="238"/>
      <c r="H72" s="238"/>
      <c r="I72" s="238"/>
      <c r="J72" s="238"/>
      <c r="K72" s="238"/>
      <c r="L72" s="238"/>
      <c r="M72" s="239"/>
    </row>
    <row r="73" spans="1:13" hidden="1" x14ac:dyDescent="0.25">
      <c r="A73" s="242"/>
      <c r="B73" s="7" t="s">
        <v>26</v>
      </c>
      <c r="C73" s="238" t="s">
        <v>45</v>
      </c>
      <c r="D73" s="238"/>
      <c r="E73" s="238"/>
      <c r="F73" s="238"/>
      <c r="G73" s="238"/>
      <c r="H73" s="238"/>
      <c r="I73" s="238"/>
      <c r="J73" s="238"/>
      <c r="K73" s="238"/>
      <c r="L73" s="238"/>
      <c r="M73" s="239"/>
    </row>
    <row r="74" spans="1:13" ht="45" hidden="1" x14ac:dyDescent="0.25">
      <c r="A74" s="242"/>
      <c r="B74" s="7" t="s">
        <v>28</v>
      </c>
      <c r="C74" s="238" t="s">
        <v>29</v>
      </c>
      <c r="D74" s="238"/>
      <c r="E74" s="238"/>
      <c r="F74" s="238"/>
      <c r="G74" s="238"/>
      <c r="H74" s="238"/>
      <c r="I74" s="238"/>
      <c r="J74" s="238"/>
      <c r="K74" s="238"/>
      <c r="L74" s="238"/>
      <c r="M74" s="239"/>
    </row>
    <row r="75" spans="1:13" ht="15.75" hidden="1" thickBot="1" x14ac:dyDescent="0.3">
      <c r="A75" s="21"/>
      <c r="M75" s="22"/>
    </row>
    <row r="76" spans="1:13" ht="15.75" hidden="1" thickBot="1" x14ac:dyDescent="0.3">
      <c r="A76" s="1" t="s">
        <v>0</v>
      </c>
      <c r="B76" s="2" t="s">
        <v>1</v>
      </c>
      <c r="C76" s="2" t="s">
        <v>2</v>
      </c>
      <c r="D76" s="2" t="s">
        <v>3</v>
      </c>
      <c r="E76" s="2" t="s">
        <v>4</v>
      </c>
      <c r="F76" s="2" t="s">
        <v>5</v>
      </c>
      <c r="G76" s="2" t="s">
        <v>6</v>
      </c>
      <c r="H76" s="2" t="s">
        <v>7</v>
      </c>
      <c r="I76" s="2" t="s">
        <v>8</v>
      </c>
      <c r="J76" s="2" t="s">
        <v>9</v>
      </c>
      <c r="K76" s="2" t="s">
        <v>10</v>
      </c>
      <c r="L76" s="2" t="s">
        <v>11</v>
      </c>
      <c r="M76" s="23" t="s">
        <v>12</v>
      </c>
    </row>
    <row r="77" spans="1:13" ht="15.75" hidden="1" thickBot="1" x14ac:dyDescent="0.3">
      <c r="A77" s="3" t="s">
        <v>13</v>
      </c>
      <c r="B77" s="4">
        <f>'[5]Por Grupo'!$D$59</f>
        <v>0</v>
      </c>
      <c r="C77" s="4">
        <f>'[5]Por Grupo'!$G$59+B77</f>
        <v>0</v>
      </c>
      <c r="D77" s="4">
        <f>'[5]Por Grupo'!$J$59+C77</f>
        <v>0</v>
      </c>
      <c r="E77" s="4">
        <f>'[5]Por Grupo'!$M$59+D77</f>
        <v>0</v>
      </c>
      <c r="F77" s="4">
        <f>'[5]Por Grupo'!$P$59+E77</f>
        <v>1261</v>
      </c>
      <c r="G77" s="4">
        <f>'[5]Por Grupo'!$S$59+F77</f>
        <v>1261</v>
      </c>
      <c r="H77" s="72">
        <f>'[5]Por Grupo'!$V$59+G77</f>
        <v>1261</v>
      </c>
      <c r="I77" s="72">
        <f>'[5]Por Grupo'!$Y$59+H77</f>
        <v>1261</v>
      </c>
      <c r="J77" s="72">
        <f>'[5]Por Grupo'!$AB$59+I77</f>
        <v>1261</v>
      </c>
      <c r="K77" s="72">
        <f>'[5]Por Grupo'!$AE$59+J77</f>
        <v>1261</v>
      </c>
      <c r="L77" s="72">
        <f>'[5]Por Grupo'!$AH$59+K77</f>
        <v>1261</v>
      </c>
      <c r="M77" s="61">
        <v>200</v>
      </c>
    </row>
    <row r="78" spans="1:13" ht="15.75" hidden="1" thickBot="1" x14ac:dyDescent="0.3">
      <c r="A78" s="3" t="s">
        <v>14</v>
      </c>
      <c r="B78" s="56">
        <f>'[5]Por Grupo'!$B$59</f>
        <v>0</v>
      </c>
      <c r="C78" s="56">
        <f>'[5]Por Grupo'!$E$59+B78</f>
        <v>0</v>
      </c>
      <c r="D78" s="56">
        <f>'[5]Por Grupo'!$H$59+C78</f>
        <v>0</v>
      </c>
      <c r="E78" s="56">
        <f>'[5]Por Grupo'!$K$59+D78</f>
        <v>0</v>
      </c>
      <c r="F78" s="56">
        <f>'[5]Por Grupo'!$N$59+E78</f>
        <v>50.773430391264782</v>
      </c>
      <c r="G78" s="56">
        <f>'[5]Por Grupo'!$Q$59+F78</f>
        <v>50.773430391264782</v>
      </c>
      <c r="H78" s="73">
        <f>'[5]Por Grupo'!$T$59+G78</f>
        <v>50.773430391264782</v>
      </c>
      <c r="I78" s="73">
        <f>'[5]Por Grupo'!$W$59+H78</f>
        <v>50.773430391264782</v>
      </c>
      <c r="J78" s="73">
        <f>'[5]Por Grupo'!$Z$59+I78</f>
        <v>50.773430391264782</v>
      </c>
      <c r="K78" s="73">
        <f>'[5]Por Grupo'!$AC$59+J78</f>
        <v>50.773430391264782</v>
      </c>
      <c r="L78" s="73">
        <f>'[5]Por Grupo'!$AF$59+K78</f>
        <v>50.773430391264782</v>
      </c>
      <c r="M78" s="61">
        <v>220</v>
      </c>
    </row>
    <row r="79" spans="1:13" ht="15.75" hidden="1" thickBot="1" x14ac:dyDescent="0.3">
      <c r="A79" s="3" t="s">
        <v>15</v>
      </c>
      <c r="B79" s="4" t="e">
        <f>B77/B78</f>
        <v>#DIV/0!</v>
      </c>
      <c r="C79" s="4" t="e">
        <f t="shared" ref="C79:L79" si="8">C77/C78</f>
        <v>#DIV/0!</v>
      </c>
      <c r="D79" s="60" t="e">
        <f t="shared" si="8"/>
        <v>#DIV/0!</v>
      </c>
      <c r="E79" s="60" t="e">
        <f t="shared" si="8"/>
        <v>#DIV/0!</v>
      </c>
      <c r="F79" s="60">
        <f t="shared" si="8"/>
        <v>24.835824372759859</v>
      </c>
      <c r="G79" s="60">
        <f t="shared" si="8"/>
        <v>24.835824372759859</v>
      </c>
      <c r="H79" s="74">
        <f t="shared" si="8"/>
        <v>24.835824372759859</v>
      </c>
      <c r="I79" s="74">
        <f t="shared" si="8"/>
        <v>24.835824372759859</v>
      </c>
      <c r="J79" s="74">
        <f t="shared" si="8"/>
        <v>24.835824372759859</v>
      </c>
      <c r="K79" s="74">
        <f t="shared" si="8"/>
        <v>24.835824372759859</v>
      </c>
      <c r="L79" s="74">
        <f t="shared" si="8"/>
        <v>24.835824372759859</v>
      </c>
      <c r="M79" s="24">
        <v>100</v>
      </c>
    </row>
    <row r="80" spans="1:13" hidden="1" x14ac:dyDescent="0.25">
      <c r="A80" s="6" t="s">
        <v>215</v>
      </c>
    </row>
    <row r="81" spans="1:15" ht="15.75" hidden="1" thickBot="1" x14ac:dyDescent="0.3"/>
    <row r="82" spans="1:15" ht="20.25" x14ac:dyDescent="0.25">
      <c r="A82" s="217" t="s">
        <v>59</v>
      </c>
      <c r="B82" s="218"/>
      <c r="C82" s="218"/>
      <c r="D82" s="218"/>
      <c r="E82" s="218"/>
      <c r="F82" s="218"/>
      <c r="G82" s="218"/>
      <c r="H82" s="218"/>
      <c r="I82" s="218"/>
      <c r="J82" s="218"/>
      <c r="K82" s="218"/>
      <c r="L82" s="218"/>
      <c r="M82" s="218"/>
      <c r="N82" s="219"/>
    </row>
    <row r="83" spans="1:15" ht="15" customHeight="1" x14ac:dyDescent="0.25">
      <c r="A83" s="20" t="s">
        <v>16</v>
      </c>
      <c r="B83" s="220" t="s">
        <v>55</v>
      </c>
      <c r="C83" s="221"/>
      <c r="D83" s="221"/>
      <c r="E83" s="221"/>
      <c r="F83" s="221"/>
      <c r="G83" s="221"/>
      <c r="H83" s="221"/>
      <c r="I83" s="221"/>
      <c r="J83" s="221"/>
      <c r="K83" s="221"/>
      <c r="L83" s="221"/>
      <c r="M83" s="221"/>
      <c r="N83" s="222"/>
    </row>
    <row r="84" spans="1:15" ht="29.25" customHeight="1" thickBot="1" x14ac:dyDescent="0.3">
      <c r="A84" s="141" t="s">
        <v>19</v>
      </c>
      <c r="B84" s="272" t="s">
        <v>56</v>
      </c>
      <c r="C84" s="273"/>
      <c r="D84" s="273"/>
      <c r="E84" s="273"/>
      <c r="F84" s="273"/>
      <c r="G84" s="273"/>
      <c r="H84" s="273"/>
      <c r="I84" s="273"/>
      <c r="J84" s="273"/>
      <c r="K84" s="273"/>
      <c r="L84" s="273"/>
      <c r="M84" s="273"/>
      <c r="N84" s="274"/>
    </row>
    <row r="85" spans="1:15" ht="15.75" thickBot="1" x14ac:dyDescent="0.3"/>
    <row r="86" spans="1:15" ht="15" customHeight="1" x14ac:dyDescent="0.25">
      <c r="A86" s="268" t="s">
        <v>21</v>
      </c>
      <c r="B86" s="142" t="s">
        <v>22</v>
      </c>
      <c r="C86" s="270" t="s">
        <v>23</v>
      </c>
      <c r="D86" s="270"/>
      <c r="E86" s="270"/>
      <c r="F86" s="270"/>
      <c r="G86" s="270"/>
      <c r="H86" s="270"/>
      <c r="I86" s="270"/>
      <c r="J86" s="270"/>
      <c r="K86" s="270"/>
      <c r="L86" s="270"/>
      <c r="M86" s="270"/>
      <c r="N86" s="271"/>
    </row>
    <row r="87" spans="1:15" ht="15" customHeight="1" x14ac:dyDescent="0.25">
      <c r="A87" s="242"/>
      <c r="B87" s="7" t="s">
        <v>24</v>
      </c>
      <c r="C87" s="238" t="s">
        <v>240</v>
      </c>
      <c r="D87" s="238"/>
      <c r="E87" s="238"/>
      <c r="F87" s="238"/>
      <c r="G87" s="238"/>
      <c r="H87" s="238"/>
      <c r="I87" s="238"/>
      <c r="J87" s="238"/>
      <c r="K87" s="238"/>
      <c r="L87" s="238"/>
      <c r="M87" s="238"/>
      <c r="N87" s="239"/>
    </row>
    <row r="88" spans="1:15" ht="15" customHeight="1" x14ac:dyDescent="0.25">
      <c r="A88" s="242"/>
      <c r="B88" s="7" t="s">
        <v>26</v>
      </c>
      <c r="C88" s="238" t="s">
        <v>241</v>
      </c>
      <c r="D88" s="238"/>
      <c r="E88" s="238"/>
      <c r="F88" s="238"/>
      <c r="G88" s="238"/>
      <c r="H88" s="238"/>
      <c r="I88" s="238"/>
      <c r="J88" s="238"/>
      <c r="K88" s="238"/>
      <c r="L88" s="238"/>
      <c r="M88" s="238"/>
      <c r="N88" s="239"/>
    </row>
    <row r="89" spans="1:15" ht="30.75" thickBot="1" x14ac:dyDescent="0.3">
      <c r="A89" s="269"/>
      <c r="B89" s="143" t="s">
        <v>221</v>
      </c>
      <c r="C89" s="255" t="s">
        <v>226</v>
      </c>
      <c r="D89" s="255"/>
      <c r="E89" s="255"/>
      <c r="F89" s="255"/>
      <c r="G89" s="255"/>
      <c r="H89" s="255"/>
      <c r="I89" s="255"/>
      <c r="J89" s="255"/>
      <c r="K89" s="255"/>
      <c r="L89" s="255"/>
      <c r="M89" s="255"/>
      <c r="N89" s="256"/>
    </row>
    <row r="90" spans="1:15" ht="15.75" thickBot="1" x14ac:dyDescent="0.3"/>
    <row r="91" spans="1:15" x14ac:dyDescent="0.25">
      <c r="A91" s="176" t="s">
        <v>0</v>
      </c>
      <c r="B91" s="177" t="s">
        <v>1</v>
      </c>
      <c r="C91" s="177" t="s">
        <v>2</v>
      </c>
      <c r="D91" s="177" t="s">
        <v>3</v>
      </c>
      <c r="E91" s="177" t="s">
        <v>4</v>
      </c>
      <c r="F91" s="177" t="s">
        <v>5</v>
      </c>
      <c r="G91" s="177" t="s">
        <v>6</v>
      </c>
      <c r="H91" s="177" t="s">
        <v>7</v>
      </c>
      <c r="I91" s="177" t="s">
        <v>8</v>
      </c>
      <c r="J91" s="177" t="s">
        <v>9</v>
      </c>
      <c r="K91" s="177" t="s">
        <v>10</v>
      </c>
      <c r="L91" s="177" t="s">
        <v>11</v>
      </c>
      <c r="M91" s="177" t="s">
        <v>12</v>
      </c>
      <c r="N91" s="178" t="s">
        <v>258</v>
      </c>
    </row>
    <row r="92" spans="1:15" x14ac:dyDescent="0.25">
      <c r="A92" s="148" t="s">
        <v>242</v>
      </c>
      <c r="B92" s="140">
        <f>Hoja2!B2</f>
        <v>0</v>
      </c>
      <c r="C92" s="140">
        <f>Hoja2!C2</f>
        <v>74</v>
      </c>
      <c r="D92" s="140">
        <f>Hoja2!D2</f>
        <v>291</v>
      </c>
      <c r="E92" s="198">
        <f>Hoja2!E2</f>
        <v>502</v>
      </c>
      <c r="F92" s="198">
        <f>Hoja2!F2</f>
        <v>1087</v>
      </c>
      <c r="G92" s="198">
        <f>Hoja2!G2</f>
        <v>1787</v>
      </c>
      <c r="H92" s="151">
        <f>Hoja2!H2</f>
        <v>1787</v>
      </c>
      <c r="I92" s="151">
        <f>Hoja2!I2</f>
        <v>1787</v>
      </c>
      <c r="J92" s="151">
        <f>Hoja2!J2</f>
        <v>1787</v>
      </c>
      <c r="K92" s="151">
        <f>Hoja2!K2</f>
        <v>1787</v>
      </c>
      <c r="L92" s="151">
        <f>Hoja2!L2</f>
        <v>1787</v>
      </c>
      <c r="M92" s="151">
        <f>Hoja2!M2</f>
        <v>1787</v>
      </c>
      <c r="N92" s="154">
        <v>3074</v>
      </c>
    </row>
    <row r="93" spans="1:15" x14ac:dyDescent="0.25">
      <c r="A93" s="148" t="s">
        <v>243</v>
      </c>
      <c r="B93" s="140">
        <f>Hoja2!B6</f>
        <v>24</v>
      </c>
      <c r="C93" s="140">
        <f>Hoja2!C6</f>
        <v>30</v>
      </c>
      <c r="D93" s="140">
        <f>Hoja2!D6</f>
        <v>30</v>
      </c>
      <c r="E93" s="198">
        <f>Hoja2!E6</f>
        <v>271</v>
      </c>
      <c r="F93" s="198">
        <f>Hoja2!F6</f>
        <v>758</v>
      </c>
      <c r="G93" s="198">
        <f>Hoja2!G6</f>
        <v>1090</v>
      </c>
      <c r="H93" s="151">
        <f>Hoja2!H6</f>
        <v>1837</v>
      </c>
      <c r="I93" s="151">
        <f>Hoja2!I6</f>
        <v>2130</v>
      </c>
      <c r="J93" s="151">
        <f>Hoja2!J6</f>
        <v>2536</v>
      </c>
      <c r="K93" s="151">
        <f>Hoja2!K6</f>
        <v>2744</v>
      </c>
      <c r="L93" s="151">
        <f>Hoja2!L6</f>
        <v>2799</v>
      </c>
      <c r="M93" s="151">
        <f>Hoja2!M6</f>
        <v>2942</v>
      </c>
      <c r="N93" s="154">
        <v>2942</v>
      </c>
    </row>
    <row r="94" spans="1:15" ht="15.75" thickBot="1" x14ac:dyDescent="0.3">
      <c r="A94" s="149" t="s">
        <v>15</v>
      </c>
      <c r="B94" s="179">
        <f>(B92-B93)/B93</f>
        <v>-1</v>
      </c>
      <c r="C94" s="179">
        <f t="shared" ref="C94:M94" si="9">(C92-C93)/C93</f>
        <v>1.4666666666666666</v>
      </c>
      <c r="D94" s="179">
        <f>(D92-D93)/D93</f>
        <v>8.6999999999999993</v>
      </c>
      <c r="E94" s="200">
        <f t="shared" si="9"/>
        <v>0.85239852398523985</v>
      </c>
      <c r="F94" s="200">
        <f t="shared" si="9"/>
        <v>0.43403693931398418</v>
      </c>
      <c r="G94" s="200">
        <f>(G92-G93)/G93</f>
        <v>0.63944954128440368</v>
      </c>
      <c r="H94" s="181">
        <f t="shared" si="9"/>
        <v>-2.7218290691344585E-2</v>
      </c>
      <c r="I94" s="181">
        <f t="shared" si="9"/>
        <v>-0.16103286384976526</v>
      </c>
      <c r="J94" s="181">
        <f t="shared" si="9"/>
        <v>-0.29534700315457413</v>
      </c>
      <c r="K94" s="181">
        <f t="shared" si="9"/>
        <v>-0.34876093294460642</v>
      </c>
      <c r="L94" s="181">
        <f t="shared" si="9"/>
        <v>-0.36155769917827796</v>
      </c>
      <c r="M94" s="181">
        <f t="shared" si="9"/>
        <v>-0.39259007477906188</v>
      </c>
      <c r="N94" s="180">
        <f>((N92/N93)-1)</f>
        <v>4.486743711760699E-2</v>
      </c>
      <c r="O94" s="108"/>
    </row>
    <row r="95" spans="1:15" x14ac:dyDescent="0.25">
      <c r="A95" s="6" t="s">
        <v>215</v>
      </c>
    </row>
    <row r="96" spans="1:15" x14ac:dyDescent="0.25">
      <c r="A96" s="103"/>
    </row>
  </sheetData>
  <mergeCells count="48">
    <mergeCell ref="A2:M2"/>
    <mergeCell ref="B3:M3"/>
    <mergeCell ref="B4:M4"/>
    <mergeCell ref="A6:A9"/>
    <mergeCell ref="C6:M6"/>
    <mergeCell ref="C7:M7"/>
    <mergeCell ref="C8:M8"/>
    <mergeCell ref="C9:M9"/>
    <mergeCell ref="A20:M20"/>
    <mergeCell ref="B21:M21"/>
    <mergeCell ref="B22:M22"/>
    <mergeCell ref="A24:A27"/>
    <mergeCell ref="C24:M24"/>
    <mergeCell ref="C25:M25"/>
    <mergeCell ref="C26:M26"/>
    <mergeCell ref="C27:M27"/>
    <mergeCell ref="A35:M35"/>
    <mergeCell ref="B36:M36"/>
    <mergeCell ref="B37:M37"/>
    <mergeCell ref="A39:A42"/>
    <mergeCell ref="C39:M39"/>
    <mergeCell ref="C40:M40"/>
    <mergeCell ref="C41:M41"/>
    <mergeCell ref="C42:M42"/>
    <mergeCell ref="A50:M50"/>
    <mergeCell ref="B51:M51"/>
    <mergeCell ref="B52:M52"/>
    <mergeCell ref="A54:A57"/>
    <mergeCell ref="C54:M54"/>
    <mergeCell ref="C55:M55"/>
    <mergeCell ref="C56:M56"/>
    <mergeCell ref="C57:M57"/>
    <mergeCell ref="A67:M67"/>
    <mergeCell ref="B68:M68"/>
    <mergeCell ref="B69:M69"/>
    <mergeCell ref="A71:A74"/>
    <mergeCell ref="C71:M71"/>
    <mergeCell ref="C72:M72"/>
    <mergeCell ref="C73:M73"/>
    <mergeCell ref="C74:M74"/>
    <mergeCell ref="A86:A89"/>
    <mergeCell ref="A82:N82"/>
    <mergeCell ref="B83:N83"/>
    <mergeCell ref="B84:N84"/>
    <mergeCell ref="C86:N86"/>
    <mergeCell ref="C87:N87"/>
    <mergeCell ref="C88:N88"/>
    <mergeCell ref="C89:N89"/>
  </mergeCells>
  <pageMargins left="0.25" right="0.25" top="0.75" bottom="0.75" header="0.3" footer="0.3"/>
  <pageSetup paperSize="9" scale="84"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43</vt:i4>
      </vt:variant>
    </vt:vector>
  </HeadingPairs>
  <TitlesOfParts>
    <vt:vector size="43" baseType="lpstr">
      <vt:lpstr>Hoja1</vt:lpstr>
      <vt:lpstr>Hoja2</vt:lpstr>
      <vt:lpstr>Fin</vt:lpstr>
      <vt:lpstr>Propósito 1.1</vt:lpstr>
      <vt:lpstr>Propósito 1.2</vt:lpstr>
      <vt:lpstr>Propósito 1.3</vt:lpstr>
      <vt:lpstr>Propósito 1.4</vt:lpstr>
      <vt:lpstr>Propósito 1.4 (2)</vt:lpstr>
      <vt:lpstr>Componente 1</vt:lpstr>
      <vt:lpstr>Componente 2</vt:lpstr>
      <vt:lpstr>Componente 3</vt:lpstr>
      <vt:lpstr>Actividad 1.1.1</vt:lpstr>
      <vt:lpstr>Actividad 1.1.2</vt:lpstr>
      <vt:lpstr>Actividad 1.2</vt:lpstr>
      <vt:lpstr>Actividad 1.3.1</vt:lpstr>
      <vt:lpstr>Actividad 1.3.2</vt:lpstr>
      <vt:lpstr>Actividad 1.4</vt:lpstr>
      <vt:lpstr>Actividad 1.5.1</vt:lpstr>
      <vt:lpstr>Actividad 1.5.2</vt:lpstr>
      <vt:lpstr>Actividad 1.6</vt:lpstr>
      <vt:lpstr>Actividad 1.7</vt:lpstr>
      <vt:lpstr>Actividad 1.7 (2)</vt:lpstr>
      <vt:lpstr>Actividad 1.8.1</vt:lpstr>
      <vt:lpstr>Actividad 1.8.1 (2)</vt:lpstr>
      <vt:lpstr>Actividad 1.8.2</vt:lpstr>
      <vt:lpstr>Actividad 1.9.1</vt:lpstr>
      <vt:lpstr>Actividad 1.9.2</vt:lpstr>
      <vt:lpstr>Actividad 2.2</vt:lpstr>
      <vt:lpstr>Actividad 2.3</vt:lpstr>
      <vt:lpstr>Actividad 2.4</vt:lpstr>
      <vt:lpstr>Actividad 2.5.1</vt:lpstr>
      <vt:lpstr>Actividad 2.5.2</vt:lpstr>
      <vt:lpstr>Actividad 2.6</vt:lpstr>
      <vt:lpstr>Actividad 2.7.1</vt:lpstr>
      <vt:lpstr>Actividad 2.7.2</vt:lpstr>
      <vt:lpstr>Actividad 2.7.3</vt:lpstr>
      <vt:lpstr>Actividad 2.8</vt:lpstr>
      <vt:lpstr>Actividad 2.9</vt:lpstr>
      <vt:lpstr>Actividad 2.10</vt:lpstr>
      <vt:lpstr>Actividad 3.2</vt:lpstr>
      <vt:lpstr>Actividad 3.3</vt:lpstr>
      <vt:lpstr>Actividad 3.4</vt:lpstr>
      <vt:lpstr>Hoja3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Mithra Canobbio</dc:creator>
  <cp:lastModifiedBy>Mithra Canobbio</cp:lastModifiedBy>
  <cp:lastPrinted>2025-07-14T17:21:21Z</cp:lastPrinted>
  <dcterms:created xsi:type="dcterms:W3CDTF">2024-04-05T18:44:29Z</dcterms:created>
  <dcterms:modified xsi:type="dcterms:W3CDTF">2025-07-16T17:48:04Z</dcterms:modified>
</cp:coreProperties>
</file>